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029"/>
  <workbookPr filterPrivacy="1" codeName="ThisWorkbook" defaultThemeVersion="124226"/>
  <xr:revisionPtr revIDLastSave="0" documentId="8_{A4DB88AB-1562-44DD-8CB0-A6B7A47632A9}" xr6:coauthVersionLast="47" xr6:coauthVersionMax="47" xr10:uidLastSave="{00000000-0000-0000-0000-000000000000}"/>
  <workbookProtection workbookAlgorithmName="SHA-512" workbookHashValue="RvoBt3F8UZHm2WBv2BPjmsSCR/DS7sh8RjVzGnmHcSwtdzfQg0gDrgBB1kJqnEWcWAlu6FCUDyc4tKnWp93maQ==" workbookSaltValue="haQtaF6ZW/FlFEWrvBKFgg==" workbookSpinCount="100000" lockStructure="1"/>
  <bookViews>
    <workbookView xWindow="-120" yWindow="-120" windowWidth="29040" windowHeight="15840" tabRatio="890" activeTab="8" xr2:uid="{00000000-000D-0000-FFFF-FFFF00000000}"/>
  </bookViews>
  <sheets>
    <sheet name="Introduction" sheetId="12" r:id="rId1"/>
    <sheet name="Validations" sheetId="14" state="hidden" r:id="rId2"/>
    <sheet name="Topics" sheetId="16" state="hidden" r:id="rId3"/>
    <sheet name="1. Topics" sheetId="2" state="hidden" r:id="rId4"/>
    <sheet name="3. Option evaluation" sheetId="4" state="hidden" r:id="rId5"/>
    <sheet name="Scorecard" sheetId="19" state="hidden" r:id="rId6"/>
    <sheet name="Backup scores" sheetId="18" state="hidden" r:id="rId7"/>
    <sheet name="Ranking" sheetId="9" state="hidden" r:id="rId8"/>
    <sheet name="Criteria selection" sheetId="3" r:id="rId9"/>
    <sheet name="Results" sheetId="15" r:id="rId10"/>
    <sheet name="4. Weighting of criteria" sheetId="5" state="hidden" r:id="rId11"/>
    <sheet name="5. Calculation of scores" sheetId="6" state="hidden" r:id="rId12"/>
    <sheet name="Resources" sheetId="17" state="hidden" r:id="rId13"/>
    <sheet name="Further info" sheetId="20" r:id="rId14"/>
  </sheets>
  <definedNames>
    <definedName name="_xlnm._FilterDatabase" localSheetId="4" hidden="1">'3. Option evaluation'!$C$25:$O$51</definedName>
    <definedName name="_xlnm._FilterDatabase" localSheetId="5" hidden="1">Scorecard!$A$1:$M$24</definedName>
    <definedName name="_xlnm._FilterDatabase" localSheetId="2" hidden="1">Topics!$A$1:$D$18</definedName>
    <definedName name="BreederFinisher">OFFSET(Topics!$D$2,,,COUNTA(Topics!$D:$D)-1)</definedName>
    <definedName name="Finisher">OFFSET(Topics!$C$2,,,COUNTA(Topics!$C:$C)-1)</definedName>
    <definedName name="PreferenceMatrix">'3. Option evaluation'!$D$29:OFFSET('3. Option evaluation'!$C$28,'3. Option evaluation'!$D$22,'3. Option evaluation'!$D$23)</definedName>
    <definedName name="Report">Validations!$B$2:$B$3</definedName>
    <definedName name="Suckler">OFFSET(Topics!$B$2,,,COUNTA(Topics!$B:$B)-1)</definedName>
    <definedName name="Systems">Topics!$A$2:$A$4</definedName>
    <definedName name="Yes">Validations!$C$2:$C$9</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7" i="20" l="1"/>
  <c r="C8" i="20"/>
  <c r="C9" i="20"/>
  <c r="D9" i="20"/>
  <c r="C10" i="20"/>
  <c r="D10" i="20"/>
  <c r="C11" i="20"/>
  <c r="D11" i="20"/>
  <c r="C12" i="20"/>
  <c r="D12" i="20"/>
  <c r="C13" i="20"/>
  <c r="D13" i="20"/>
  <c r="C14" i="20"/>
  <c r="D14" i="20"/>
  <c r="C15" i="20"/>
  <c r="D15" i="20"/>
  <c r="C16" i="20"/>
  <c r="D16" i="20"/>
  <c r="C17" i="20"/>
  <c r="D17" i="20"/>
  <c r="C18" i="20"/>
  <c r="D18" i="20"/>
  <c r="C19" i="20"/>
  <c r="D19" i="20"/>
  <c r="C20" i="20"/>
  <c r="D20" i="20"/>
  <c r="C21" i="20"/>
  <c r="D21" i="20"/>
  <c r="C22" i="20"/>
  <c r="D22" i="20"/>
  <c r="C23" i="20"/>
  <c r="D23" i="20"/>
  <c r="C24" i="20"/>
  <c r="D24" i="20"/>
  <c r="C25" i="20"/>
  <c r="D25" i="20"/>
  <c r="C26" i="20"/>
  <c r="D26" i="20"/>
  <c r="C27" i="20"/>
  <c r="D27" i="20"/>
  <c r="C28" i="20"/>
  <c r="D28" i="20"/>
  <c r="C29" i="20"/>
  <c r="D29" i="20"/>
  <c r="C30" i="20"/>
  <c r="D30" i="20"/>
  <c r="C7" i="20"/>
  <c r="D7" i="20"/>
  <c r="E7" i="20"/>
  <c r="F7" i="20"/>
  <c r="F23" i="3"/>
  <c r="F24" i="3"/>
  <c r="F25" i="3"/>
  <c r="F26" i="3"/>
  <c r="F27" i="3"/>
  <c r="F28" i="3"/>
  <c r="F29" i="3"/>
  <c r="F30" i="3"/>
  <c r="F31" i="3"/>
  <c r="F32" i="3"/>
  <c r="F33" i="3"/>
  <c r="F22" i="3"/>
  <c r="D26" i="4" a="1"/>
  <c r="D26" i="4" s="1"/>
  <c r="H26" i="4"/>
  <c r="H27" i="4" s="1"/>
  <c r="I26" i="4"/>
  <c r="I27" i="4" s="1"/>
  <c r="D23" i="4"/>
  <c r="B1" i="19" a="1"/>
  <c r="C1" i="19" s="1"/>
  <c r="B1" i="19"/>
  <c r="D29" i="5"/>
  <c r="C29" i="5"/>
  <c r="D28" i="5"/>
  <c r="C28" i="5"/>
  <c r="D27" i="5"/>
  <c r="C27" i="5"/>
  <c r="D26" i="5"/>
  <c r="C26" i="5"/>
  <c r="D25" i="5"/>
  <c r="C25" i="5"/>
  <c r="D24" i="5"/>
  <c r="C24" i="5"/>
  <c r="D23" i="5"/>
  <c r="C23" i="5"/>
  <c r="D22" i="5"/>
  <c r="D21" i="5"/>
  <c r="D20" i="5"/>
  <c r="D19" i="5"/>
  <c r="D18" i="5"/>
  <c r="J1" i="19" l="1"/>
  <c r="K26" i="4"/>
  <c r="K28" i="4" s="1"/>
  <c r="J26" i="4"/>
  <c r="J28" i="4" s="1"/>
  <c r="D28" i="4"/>
  <c r="D27" i="4"/>
  <c r="G1" i="19"/>
  <c r="H28" i="4"/>
  <c r="O26" i="4"/>
  <c r="G26" i="4"/>
  <c r="F1" i="19"/>
  <c r="I28" i="4"/>
  <c r="N26" i="4"/>
  <c r="F26" i="4"/>
  <c r="J27" i="4"/>
  <c r="M1" i="19"/>
  <c r="E1" i="19"/>
  <c r="M26" i="4"/>
  <c r="E26" i="4"/>
  <c r="H1" i="19"/>
  <c r="L1" i="19"/>
  <c r="D1" i="19"/>
  <c r="L26" i="4"/>
  <c r="I1" i="19"/>
  <c r="K1" i="19"/>
  <c r="D30" i="5"/>
  <c r="A25" i="17"/>
  <c r="A26" i="17"/>
  <c r="A27" i="17"/>
  <c r="A28" i="17"/>
  <c r="A29" i="17"/>
  <c r="A30" i="17"/>
  <c r="A31" i="17"/>
  <c r="A32" i="17"/>
  <c r="A33" i="17"/>
  <c r="A34" i="17"/>
  <c r="A35" i="17"/>
  <c r="A36" i="17"/>
  <c r="A37" i="17"/>
  <c r="A38" i="17"/>
  <c r="A39" i="17"/>
  <c r="A40" i="17"/>
  <c r="A41" i="17"/>
  <c r="C50" i="4"/>
  <c r="C51" i="4"/>
  <c r="C52" i="4"/>
  <c r="C53" i="4"/>
  <c r="C54" i="4"/>
  <c r="C55" i="4"/>
  <c r="C56" i="4"/>
  <c r="C57" i="4"/>
  <c r="C58" i="4"/>
  <c r="C59" i="4"/>
  <c r="C60" i="4"/>
  <c r="C61" i="4"/>
  <c r="C62" i="4"/>
  <c r="C63" i="4"/>
  <c r="C64" i="4"/>
  <c r="K27" i="4" l="1"/>
  <c r="M27" i="4"/>
  <c r="M28" i="4"/>
  <c r="G27" i="4"/>
  <c r="G28" i="4"/>
  <c r="O27" i="4"/>
  <c r="O28" i="4"/>
  <c r="L28" i="4"/>
  <c r="L27" i="4"/>
  <c r="F27" i="4"/>
  <c r="F28" i="4"/>
  <c r="E28" i="4"/>
  <c r="E27" i="4"/>
  <c r="N27" i="4"/>
  <c r="N28" i="4"/>
  <c r="B1" i="16" a="1"/>
  <c r="B1" i="16" l="1"/>
  <c r="C57" i="6"/>
  <c r="C48" i="6"/>
  <c r="C49" i="6"/>
  <c r="C50" i="6"/>
  <c r="C51" i="6"/>
  <c r="C52" i="6"/>
  <c r="C53" i="6"/>
  <c r="C54" i="6"/>
  <c r="C55" i="6"/>
  <c r="C56" i="6"/>
  <c r="A2" i="19" l="1" a="1"/>
  <c r="C16" i="2" a="1"/>
  <c r="C16" i="2" s="1"/>
  <c r="C46" i="6"/>
  <c r="C47" i="6"/>
  <c r="F19" i="6"/>
  <c r="E29" i="5"/>
  <c r="E28" i="5"/>
  <c r="E27" i="5"/>
  <c r="E26" i="5"/>
  <c r="E25" i="5"/>
  <c r="E24" i="5"/>
  <c r="E23" i="5"/>
  <c r="C22" i="5"/>
  <c r="E22" i="5" s="1"/>
  <c r="C21" i="5"/>
  <c r="E21" i="5" s="1"/>
  <c r="C20" i="5"/>
  <c r="E20" i="5" s="1"/>
  <c r="C19" i="5"/>
  <c r="C18" i="5"/>
  <c r="E18" i="5" s="1"/>
  <c r="A16" i="17" l="1"/>
  <c r="B22" i="20" s="1"/>
  <c r="A17" i="17"/>
  <c r="B23" i="20" s="1"/>
  <c r="A2" i="19"/>
  <c r="A2" i="17" s="1"/>
  <c r="B8" i="20" s="1"/>
  <c r="A8" i="17"/>
  <c r="B14" i="20" s="1"/>
  <c r="A13" i="17"/>
  <c r="B19" i="20" s="1"/>
  <c r="A23" i="17"/>
  <c r="B29" i="20" s="1"/>
  <c r="A3" i="17"/>
  <c r="B9" i="20" s="1"/>
  <c r="A10" i="17"/>
  <c r="B16" i="20" s="1"/>
  <c r="A15" i="17"/>
  <c r="B21" i="20" s="1"/>
  <c r="A14" i="17"/>
  <c r="B20" i="20" s="1"/>
  <c r="A5" i="17"/>
  <c r="B11" i="20" s="1"/>
  <c r="A20" i="17"/>
  <c r="B26" i="20" s="1"/>
  <c r="A9" i="17"/>
  <c r="B15" i="20" s="1"/>
  <c r="A22" i="17"/>
  <c r="B28" i="20" s="1"/>
  <c r="A12" i="17"/>
  <c r="B18" i="20" s="1"/>
  <c r="A24" i="17"/>
  <c r="B30" i="20" s="1"/>
  <c r="A11" i="17"/>
  <c r="B17" i="20" s="1"/>
  <c r="A18" i="17"/>
  <c r="B24" i="20" s="1"/>
  <c r="A7" i="17"/>
  <c r="B13" i="20" s="1"/>
  <c r="A19" i="17"/>
  <c r="B25" i="20" s="1"/>
  <c r="A6" i="17"/>
  <c r="B12" i="20" s="1"/>
  <c r="A4" i="17"/>
  <c r="A21" i="17"/>
  <c r="B27" i="20" s="1"/>
  <c r="C29" i="4"/>
  <c r="C30" i="4"/>
  <c r="C38" i="4"/>
  <c r="C46" i="4"/>
  <c r="C31" i="4"/>
  <c r="C39" i="4"/>
  <c r="C47" i="4"/>
  <c r="C32" i="4"/>
  <c r="C40" i="4"/>
  <c r="C48" i="4"/>
  <c r="C33" i="4"/>
  <c r="C41" i="4"/>
  <c r="C49" i="4"/>
  <c r="C43" i="4"/>
  <c r="C34" i="4"/>
  <c r="C42" i="4"/>
  <c r="C35" i="4"/>
  <c r="C36" i="4"/>
  <c r="C44" i="4"/>
  <c r="C37" i="4"/>
  <c r="C45" i="4"/>
  <c r="C45" i="6"/>
  <c r="C43" i="6"/>
  <c r="C44" i="6"/>
  <c r="L19" i="6"/>
  <c r="E19" i="6"/>
  <c r="M19" i="6"/>
  <c r="G20" i="6"/>
  <c r="F20" i="6"/>
  <c r="D25" i="4" a="1"/>
  <c r="D25" i="4" s="1"/>
  <c r="B10" i="20" l="1"/>
  <c r="F10" i="20" s="1"/>
  <c r="E30" i="20"/>
  <c r="F30" i="20"/>
  <c r="F16" i="20"/>
  <c r="F27" i="20"/>
  <c r="F18" i="20"/>
  <c r="E9" i="20"/>
  <c r="F9" i="20"/>
  <c r="F29" i="20"/>
  <c r="F15" i="20"/>
  <c r="F25" i="20"/>
  <c r="F26" i="20"/>
  <c r="F14" i="20"/>
  <c r="F28" i="20"/>
  <c r="F12" i="20"/>
  <c r="F19" i="20"/>
  <c r="F13" i="20"/>
  <c r="F11" i="20"/>
  <c r="F24" i="20"/>
  <c r="F20" i="20"/>
  <c r="F23" i="20"/>
  <c r="F17" i="20"/>
  <c r="F21" i="20"/>
  <c r="F22" i="20"/>
  <c r="E13" i="20"/>
  <c r="E11" i="20"/>
  <c r="E17" i="20"/>
  <c r="E21" i="20"/>
  <c r="E22" i="20"/>
  <c r="E28" i="20"/>
  <c r="E29" i="20"/>
  <c r="E18" i="20"/>
  <c r="E12" i="20"/>
  <c r="E15" i="20"/>
  <c r="E19" i="20"/>
  <c r="E16" i="20"/>
  <c r="E27" i="20"/>
  <c r="E25" i="20"/>
  <c r="E26" i="20"/>
  <c r="E14" i="20"/>
  <c r="E24" i="20"/>
  <c r="E20" i="20"/>
  <c r="E23" i="20"/>
  <c r="F8" i="20"/>
  <c r="D44" i="4" a="1"/>
  <c r="D44" i="4" s="1"/>
  <c r="D36" i="4" a="1"/>
  <c r="D36" i="4" s="1"/>
  <c r="D37" i="4" a="1"/>
  <c r="D37" i="4" s="1"/>
  <c r="D48" i="4" a="1"/>
  <c r="D48" i="4" s="1"/>
  <c r="D35" i="4" a="1"/>
  <c r="D35" i="4" s="1"/>
  <c r="D30" i="4" a="1"/>
  <c r="D30" i="4" s="1"/>
  <c r="D41" i="4" a="1"/>
  <c r="D41" i="4" s="1"/>
  <c r="D46" i="4" a="1"/>
  <c r="D46" i="4" s="1"/>
  <c r="D42" i="4" a="1"/>
  <c r="D42" i="4" s="1"/>
  <c r="D33" i="4" a="1"/>
  <c r="D33" i="4" s="1"/>
  <c r="D38" i="4" a="1"/>
  <c r="D38" i="4" s="1"/>
  <c r="D32" i="4" a="1"/>
  <c r="D32" i="4" s="1"/>
  <c r="D34" i="4" a="1"/>
  <c r="D34" i="4" s="1"/>
  <c r="D43" i="4" a="1"/>
  <c r="D43" i="4" s="1"/>
  <c r="D47" i="4" a="1"/>
  <c r="D47" i="4" s="1"/>
  <c r="D45" i="4" a="1"/>
  <c r="D45" i="4" s="1"/>
  <c r="D49" i="4" a="1"/>
  <c r="D49" i="4" s="1"/>
  <c r="D31" i="4" a="1"/>
  <c r="D31" i="4" s="1"/>
  <c r="D40" i="4" a="1"/>
  <c r="D40" i="4" s="1"/>
  <c r="D39" i="4" a="1"/>
  <c r="D39" i="4" s="1"/>
  <c r="D22" i="4" a="1"/>
  <c r="D22" i="4" s="1"/>
  <c r="D29" i="4" a="1"/>
  <c r="D29" i="4" s="1"/>
  <c r="C42" i="6"/>
  <c r="L20" i="6"/>
  <c r="M20" i="6"/>
  <c r="E20" i="6"/>
  <c r="H19" i="6"/>
  <c r="H20" i="6"/>
  <c r="G19" i="6"/>
  <c r="K20" i="6"/>
  <c r="K19" i="6"/>
  <c r="D20" i="6"/>
  <c r="D19" i="6"/>
  <c r="J19" i="6"/>
  <c r="J20" i="6"/>
  <c r="I19" i="6"/>
  <c r="I20" i="6"/>
  <c r="N19" i="6"/>
  <c r="N20" i="6"/>
  <c r="O20" i="6"/>
  <c r="O19" i="6"/>
  <c r="O25" i="4"/>
  <c r="K25" i="4"/>
  <c r="G25" i="4"/>
  <c r="N25" i="4"/>
  <c r="J25" i="4"/>
  <c r="F25" i="4"/>
  <c r="M25" i="4"/>
  <c r="I25" i="4"/>
  <c r="E25" i="4"/>
  <c r="L25" i="4"/>
  <c r="H25" i="4"/>
  <c r="E10" i="20" l="1"/>
  <c r="D8" i="20"/>
  <c r="E8" i="20"/>
  <c r="C33" i="6"/>
  <c r="C34" i="6"/>
  <c r="C35" i="6"/>
  <c r="C36" i="6"/>
  <c r="C37" i="6"/>
  <c r="C38" i="6"/>
  <c r="C39" i="6"/>
  <c r="C40" i="6"/>
  <c r="C41" i="6"/>
  <c r="C32" i="6"/>
  <c r="C23" i="6"/>
  <c r="C24" i="6"/>
  <c r="C25" i="6"/>
  <c r="C26" i="6"/>
  <c r="C27" i="6"/>
  <c r="C28" i="6"/>
  <c r="C29" i="6"/>
  <c r="C30" i="6"/>
  <c r="E19" i="5" l="1"/>
  <c r="D31" i="5"/>
  <c r="C22" i="6"/>
  <c r="A10" i="9"/>
  <c r="A8" i="9"/>
  <c r="A6" i="9"/>
  <c r="A4" i="9"/>
  <c r="A13" i="9"/>
  <c r="A22" i="9"/>
  <c r="A20" i="9"/>
  <c r="A18" i="9"/>
  <c r="A16" i="9"/>
  <c r="A14" i="9"/>
  <c r="A11" i="9"/>
  <c r="A9" i="9"/>
  <c r="A7" i="9"/>
  <c r="A5" i="9"/>
  <c r="C31" i="6"/>
  <c r="A21" i="9"/>
  <c r="A19" i="9"/>
  <c r="A17" i="9"/>
  <c r="A15" i="9"/>
  <c r="A3" i="9" l="1"/>
  <c r="A12" i="9"/>
  <c r="J18" i="6" l="1"/>
  <c r="G18" i="6"/>
  <c r="E18" i="6"/>
  <c r="H18" i="6"/>
  <c r="F18" i="6"/>
  <c r="N18" i="6"/>
  <c r="O18" i="6"/>
  <c r="M18" i="6"/>
  <c r="D18" i="6"/>
  <c r="L18" i="6"/>
  <c r="K18" i="6"/>
  <c r="I18" i="6"/>
  <c r="N43" i="6" l="1"/>
  <c r="N45" i="6"/>
  <c r="N47" i="6"/>
  <c r="N49" i="6"/>
  <c r="N51" i="6"/>
  <c r="N53" i="6"/>
  <c r="N55" i="6"/>
  <c r="N57" i="6"/>
  <c r="N44" i="6"/>
  <c r="N46" i="6"/>
  <c r="N48" i="6"/>
  <c r="N50" i="6"/>
  <c r="N52" i="6"/>
  <c r="N54" i="6"/>
  <c r="N56" i="6"/>
  <c r="N42" i="6"/>
  <c r="N30" i="6"/>
  <c r="N40" i="6"/>
  <c r="N33" i="6"/>
  <c r="N39" i="6"/>
  <c r="N26" i="6"/>
  <c r="N35" i="6"/>
  <c r="N25" i="6"/>
  <c r="N36" i="6"/>
  <c r="N37" i="6"/>
  <c r="N24" i="6"/>
  <c r="N23" i="6"/>
  <c r="N32" i="6"/>
  <c r="N28" i="6"/>
  <c r="N34" i="6"/>
  <c r="N27" i="6"/>
  <c r="N38" i="6"/>
  <c r="N29" i="6"/>
  <c r="N41" i="6"/>
  <c r="N22" i="6"/>
  <c r="N31" i="6"/>
  <c r="F43" i="6"/>
  <c r="F45" i="6"/>
  <c r="F47" i="6"/>
  <c r="F49" i="6"/>
  <c r="F51" i="6"/>
  <c r="F53" i="6"/>
  <c r="F55" i="6"/>
  <c r="F57" i="6"/>
  <c r="F44" i="6"/>
  <c r="F46" i="6"/>
  <c r="F48" i="6"/>
  <c r="F50" i="6"/>
  <c r="F52" i="6"/>
  <c r="F54" i="6"/>
  <c r="F56" i="6"/>
  <c r="F42" i="6"/>
  <c r="F30" i="6"/>
  <c r="F40" i="6"/>
  <c r="F33" i="6"/>
  <c r="F39" i="6"/>
  <c r="F26" i="6"/>
  <c r="F35" i="6"/>
  <c r="F25" i="6"/>
  <c r="F36" i="6"/>
  <c r="F37" i="6"/>
  <c r="F24" i="6"/>
  <c r="F23" i="6"/>
  <c r="F32" i="6"/>
  <c r="F28" i="6"/>
  <c r="F34" i="6"/>
  <c r="F27" i="6"/>
  <c r="F38" i="6"/>
  <c r="F29" i="6"/>
  <c r="F41" i="6"/>
  <c r="F22" i="6"/>
  <c r="F31" i="6"/>
  <c r="H44" i="6"/>
  <c r="H46" i="6"/>
  <c r="H48" i="6"/>
  <c r="H50" i="6"/>
  <c r="H52" i="6"/>
  <c r="H54" i="6"/>
  <c r="H56" i="6"/>
  <c r="H43" i="6"/>
  <c r="H45" i="6"/>
  <c r="H47" i="6"/>
  <c r="H49" i="6"/>
  <c r="H51" i="6"/>
  <c r="H53" i="6"/>
  <c r="H55" i="6"/>
  <c r="H57" i="6"/>
  <c r="H42" i="6"/>
  <c r="H23" i="6"/>
  <c r="H30" i="6"/>
  <c r="H40" i="6"/>
  <c r="H27" i="6"/>
  <c r="H26" i="6"/>
  <c r="H25" i="6"/>
  <c r="H37" i="6"/>
  <c r="H29" i="6"/>
  <c r="H41" i="6"/>
  <c r="H36" i="6"/>
  <c r="H24" i="6"/>
  <c r="H32" i="6"/>
  <c r="H28" i="6"/>
  <c r="H34" i="6"/>
  <c r="H38" i="6"/>
  <c r="H35" i="6"/>
  <c r="H33" i="6"/>
  <c r="H39" i="6"/>
  <c r="H22" i="6"/>
  <c r="H31" i="6"/>
  <c r="O43" i="6"/>
  <c r="O45" i="6"/>
  <c r="O47" i="6"/>
  <c r="O49" i="6"/>
  <c r="O51" i="6"/>
  <c r="O53" i="6"/>
  <c r="O55" i="6"/>
  <c r="O57" i="6"/>
  <c r="O46" i="6"/>
  <c r="O50" i="6"/>
  <c r="O54" i="6"/>
  <c r="O52" i="6"/>
  <c r="O56" i="6"/>
  <c r="O44" i="6"/>
  <c r="O48" i="6"/>
  <c r="O42" i="6"/>
  <c r="O29" i="6"/>
  <c r="O41" i="6"/>
  <c r="O30" i="6"/>
  <c r="O40" i="6"/>
  <c r="O26" i="6"/>
  <c r="O35" i="6"/>
  <c r="O33" i="6"/>
  <c r="O39" i="6"/>
  <c r="O25" i="6"/>
  <c r="O36" i="6"/>
  <c r="O37" i="6"/>
  <c r="O24" i="6"/>
  <c r="O23" i="6"/>
  <c r="O32" i="6"/>
  <c r="O28" i="6"/>
  <c r="O34" i="6"/>
  <c r="O27" i="6"/>
  <c r="O38" i="6"/>
  <c r="O31" i="6"/>
  <c r="O22" i="6"/>
  <c r="E43" i="6"/>
  <c r="E45" i="6"/>
  <c r="E47" i="6"/>
  <c r="E49" i="6"/>
  <c r="E51" i="6"/>
  <c r="E53" i="6"/>
  <c r="E55" i="6"/>
  <c r="E57" i="6"/>
  <c r="E44" i="6"/>
  <c r="E46" i="6"/>
  <c r="E48" i="6"/>
  <c r="E50" i="6"/>
  <c r="E52" i="6"/>
  <c r="E54" i="6"/>
  <c r="E56" i="6"/>
  <c r="E42" i="6"/>
  <c r="E34" i="6"/>
  <c r="E25" i="6"/>
  <c r="E37" i="6"/>
  <c r="E23" i="6"/>
  <c r="E40" i="6"/>
  <c r="E27" i="6"/>
  <c r="E32" i="6"/>
  <c r="E29" i="6"/>
  <c r="E41" i="6"/>
  <c r="E26" i="6"/>
  <c r="E36" i="6"/>
  <c r="E24" i="6"/>
  <c r="E30" i="6"/>
  <c r="E38" i="6"/>
  <c r="E35" i="6"/>
  <c r="E33" i="6"/>
  <c r="E39" i="6"/>
  <c r="E28" i="6"/>
  <c r="E31" i="6"/>
  <c r="E22" i="6"/>
  <c r="M43" i="6"/>
  <c r="M45" i="6"/>
  <c r="M47" i="6"/>
  <c r="M49" i="6"/>
  <c r="M51" i="6"/>
  <c r="M53" i="6"/>
  <c r="M55" i="6"/>
  <c r="M57" i="6"/>
  <c r="M44" i="6"/>
  <c r="M46" i="6"/>
  <c r="M48" i="6"/>
  <c r="M50" i="6"/>
  <c r="M52" i="6"/>
  <c r="M54" i="6"/>
  <c r="M56" i="6"/>
  <c r="M42" i="6"/>
  <c r="M36" i="6"/>
  <c r="M30" i="6"/>
  <c r="M25" i="6"/>
  <c r="M37" i="6"/>
  <c r="M23" i="6"/>
  <c r="M28" i="6"/>
  <c r="M34" i="6"/>
  <c r="M27" i="6"/>
  <c r="M38" i="6"/>
  <c r="M29" i="6"/>
  <c r="M41" i="6"/>
  <c r="M32" i="6"/>
  <c r="M40" i="6"/>
  <c r="M24" i="6"/>
  <c r="M35" i="6"/>
  <c r="M33" i="6"/>
  <c r="M39" i="6"/>
  <c r="M26" i="6"/>
  <c r="M31" i="6"/>
  <c r="M22" i="6"/>
  <c r="K51" i="6"/>
  <c r="K57" i="6"/>
  <c r="K43" i="6"/>
  <c r="K53" i="6"/>
  <c r="K47" i="6"/>
  <c r="K44" i="6"/>
  <c r="K46" i="6"/>
  <c r="K48" i="6"/>
  <c r="K50" i="6"/>
  <c r="K52" i="6"/>
  <c r="K54" i="6"/>
  <c r="K56" i="6"/>
  <c r="K55" i="6"/>
  <c r="K45" i="6"/>
  <c r="K49" i="6"/>
  <c r="K42" i="6"/>
  <c r="K32" i="6"/>
  <c r="K28" i="6"/>
  <c r="K38" i="6"/>
  <c r="K36" i="6"/>
  <c r="K24" i="6"/>
  <c r="K25" i="6"/>
  <c r="K37" i="6"/>
  <c r="K23" i="6"/>
  <c r="K29" i="6"/>
  <c r="K41" i="6"/>
  <c r="K27" i="6"/>
  <c r="K30" i="6"/>
  <c r="K40" i="6"/>
  <c r="K26" i="6"/>
  <c r="K35" i="6"/>
  <c r="K34" i="6"/>
  <c r="K33" i="6"/>
  <c r="K39" i="6"/>
  <c r="K22" i="6"/>
  <c r="K31" i="6"/>
  <c r="G48" i="6"/>
  <c r="G54" i="6"/>
  <c r="G43" i="6"/>
  <c r="G45" i="6"/>
  <c r="G47" i="6"/>
  <c r="G49" i="6"/>
  <c r="G51" i="6"/>
  <c r="G53" i="6"/>
  <c r="G55" i="6"/>
  <c r="G57" i="6"/>
  <c r="G44" i="6"/>
  <c r="G50" i="6"/>
  <c r="G46" i="6"/>
  <c r="G52" i="6"/>
  <c r="G56" i="6"/>
  <c r="G42" i="6"/>
  <c r="G30" i="6"/>
  <c r="G40" i="6"/>
  <c r="G26" i="6"/>
  <c r="G35" i="6"/>
  <c r="G33" i="6"/>
  <c r="G39" i="6"/>
  <c r="G25" i="6"/>
  <c r="G36" i="6"/>
  <c r="G37" i="6"/>
  <c r="G24" i="6"/>
  <c r="G23" i="6"/>
  <c r="G32" i="6"/>
  <c r="G28" i="6"/>
  <c r="G34" i="6"/>
  <c r="G27" i="6"/>
  <c r="G38" i="6"/>
  <c r="G29" i="6"/>
  <c r="G41" i="6"/>
  <c r="G22" i="6"/>
  <c r="G31" i="6"/>
  <c r="I44" i="6"/>
  <c r="I46" i="6"/>
  <c r="I48" i="6"/>
  <c r="I50" i="6"/>
  <c r="I52" i="6"/>
  <c r="I54" i="6"/>
  <c r="I56" i="6"/>
  <c r="I43" i="6"/>
  <c r="I45" i="6"/>
  <c r="I47" i="6"/>
  <c r="I49" i="6"/>
  <c r="I51" i="6"/>
  <c r="I53" i="6"/>
  <c r="I55" i="6"/>
  <c r="I57" i="6"/>
  <c r="I42" i="6"/>
  <c r="I25" i="6"/>
  <c r="I37" i="6"/>
  <c r="I35" i="6"/>
  <c r="I23" i="6"/>
  <c r="I30" i="6"/>
  <c r="I40" i="6"/>
  <c r="I27" i="6"/>
  <c r="I26" i="6"/>
  <c r="I29" i="6"/>
  <c r="I41" i="6"/>
  <c r="I33" i="6"/>
  <c r="I39" i="6"/>
  <c r="I28" i="6"/>
  <c r="I34" i="6"/>
  <c r="I36" i="6"/>
  <c r="I24" i="6"/>
  <c r="I32" i="6"/>
  <c r="I38" i="6"/>
  <c r="I22" i="6"/>
  <c r="I31" i="6"/>
  <c r="L43" i="6"/>
  <c r="L45" i="6"/>
  <c r="L47" i="6"/>
  <c r="L49" i="6"/>
  <c r="L51" i="6"/>
  <c r="L53" i="6"/>
  <c r="L55" i="6"/>
  <c r="L57" i="6"/>
  <c r="L44" i="6"/>
  <c r="L46" i="6"/>
  <c r="L48" i="6"/>
  <c r="L50" i="6"/>
  <c r="L52" i="6"/>
  <c r="L54" i="6"/>
  <c r="L56" i="6"/>
  <c r="L42" i="6"/>
  <c r="L25" i="6"/>
  <c r="L37" i="6"/>
  <c r="L23" i="6"/>
  <c r="L29" i="6"/>
  <c r="L41" i="6"/>
  <c r="L27" i="6"/>
  <c r="L32" i="6"/>
  <c r="L28" i="6"/>
  <c r="L34" i="6"/>
  <c r="L38" i="6"/>
  <c r="L36" i="6"/>
  <c r="L24" i="6"/>
  <c r="L35" i="6"/>
  <c r="L33" i="6"/>
  <c r="L39" i="6"/>
  <c r="L26" i="6"/>
  <c r="L30" i="6"/>
  <c r="L40" i="6"/>
  <c r="L22" i="6"/>
  <c r="L31" i="6"/>
  <c r="D43" i="6"/>
  <c r="D45" i="6"/>
  <c r="D47" i="6"/>
  <c r="D49" i="6"/>
  <c r="D51" i="6"/>
  <c r="D53" i="6"/>
  <c r="D55" i="6"/>
  <c r="D57" i="6"/>
  <c r="D44" i="6"/>
  <c r="D46" i="6"/>
  <c r="D48" i="6"/>
  <c r="D50" i="6"/>
  <c r="D52" i="6"/>
  <c r="D54" i="6"/>
  <c r="D56" i="6"/>
  <c r="D58" i="6"/>
  <c r="D42" i="6"/>
  <c r="D25" i="6"/>
  <c r="D37" i="6"/>
  <c r="D23" i="6"/>
  <c r="D29" i="6"/>
  <c r="D41" i="6"/>
  <c r="D27" i="6"/>
  <c r="D32" i="6"/>
  <c r="D28" i="6"/>
  <c r="D34" i="6"/>
  <c r="D38" i="6"/>
  <c r="D36" i="6"/>
  <c r="D24" i="6"/>
  <c r="D35" i="6"/>
  <c r="D33" i="6"/>
  <c r="D39" i="6"/>
  <c r="D26" i="6"/>
  <c r="D30" i="6"/>
  <c r="D40" i="6"/>
  <c r="D31" i="6"/>
  <c r="D22" i="6"/>
  <c r="J44" i="6"/>
  <c r="J46" i="6"/>
  <c r="J48" i="6"/>
  <c r="J50" i="6"/>
  <c r="J52" i="6"/>
  <c r="J54" i="6"/>
  <c r="J56" i="6"/>
  <c r="J43" i="6"/>
  <c r="J45" i="6"/>
  <c r="J47" i="6"/>
  <c r="J49" i="6"/>
  <c r="J51" i="6"/>
  <c r="J53" i="6"/>
  <c r="J55" i="6"/>
  <c r="J57" i="6"/>
  <c r="J42" i="6"/>
  <c r="J24" i="6"/>
  <c r="J25" i="6"/>
  <c r="J37" i="6"/>
  <c r="J23" i="6"/>
  <c r="J29" i="6"/>
  <c r="J41" i="6"/>
  <c r="J27" i="6"/>
  <c r="J26" i="6"/>
  <c r="J30" i="6"/>
  <c r="J40" i="6"/>
  <c r="J35" i="6"/>
  <c r="J28" i="6"/>
  <c r="J34" i="6"/>
  <c r="J33" i="6"/>
  <c r="J39" i="6"/>
  <c r="J36" i="6"/>
  <c r="J32" i="6"/>
  <c r="J38" i="6"/>
  <c r="J22" i="6"/>
  <c r="J31" i="6"/>
  <c r="I21" i="6"/>
  <c r="K21" i="6"/>
  <c r="L21" i="6"/>
  <c r="D21" i="6"/>
  <c r="M21" i="6"/>
  <c r="O21" i="6"/>
  <c r="N21" i="6"/>
  <c r="F21" i="6"/>
  <c r="H21" i="6"/>
  <c r="E21" i="6"/>
  <c r="G21" i="6"/>
  <c r="J21" i="6"/>
  <c r="P34" i="6" l="1"/>
  <c r="P49" i="6"/>
  <c r="P55" i="6"/>
  <c r="P46" i="6"/>
  <c r="P45" i="6"/>
  <c r="P44" i="6"/>
  <c r="P43" i="6"/>
  <c r="P47" i="6"/>
  <c r="P53" i="6"/>
  <c r="P56" i="6"/>
  <c r="P42" i="6"/>
  <c r="P54" i="6"/>
  <c r="P52" i="6"/>
  <c r="P51" i="6"/>
  <c r="P50" i="6"/>
  <c r="P48" i="6"/>
  <c r="P57" i="6"/>
  <c r="P41" i="6"/>
  <c r="P40" i="6"/>
  <c r="P39" i="6"/>
  <c r="P38" i="6"/>
  <c r="P37" i="6"/>
  <c r="P36" i="6"/>
  <c r="P35" i="6"/>
  <c r="P33" i="6"/>
  <c r="P32" i="6"/>
  <c r="P31" i="6"/>
  <c r="P30" i="6"/>
  <c r="P29" i="6"/>
  <c r="P28" i="6"/>
  <c r="P27" i="6"/>
  <c r="P26" i="6"/>
  <c r="P25" i="6"/>
  <c r="P24" i="6"/>
  <c r="P23" i="6"/>
  <c r="P22" i="6"/>
  <c r="B16" i="9" l="1"/>
  <c r="B17" i="9"/>
  <c r="B15" i="9"/>
  <c r="B10" i="9"/>
  <c r="B18" i="9"/>
  <c r="B11" i="9"/>
  <c r="B19" i="9"/>
  <c r="B12" i="9"/>
  <c r="B20" i="9"/>
  <c r="B13" i="9"/>
  <c r="B21" i="9"/>
  <c r="B14" i="9"/>
  <c r="B22" i="9"/>
  <c r="B4" i="9"/>
  <c r="B5" i="9" l="1"/>
  <c r="B7" i="9"/>
  <c r="B6" i="9"/>
  <c r="B8" i="9"/>
  <c r="B9" i="9"/>
  <c r="B3" i="9"/>
  <c r="C7" i="9" l="1"/>
  <c r="C3" i="9"/>
  <c r="C17" i="9"/>
  <c r="C22" i="9"/>
  <c r="C21" i="9"/>
  <c r="C13" i="9"/>
  <c r="C18" i="9"/>
  <c r="C14" i="9"/>
  <c r="C11" i="9"/>
  <c r="C12" i="9"/>
  <c r="C16" i="9"/>
  <c r="C19" i="9"/>
  <c r="C20" i="9"/>
  <c r="C15" i="9"/>
  <c r="C10" i="9"/>
  <c r="C8" i="9"/>
  <c r="C9" i="9"/>
  <c r="C6" i="9"/>
  <c r="C5" i="9"/>
  <c r="C4" i="9"/>
  <c r="D28" i="15" l="1"/>
  <c r="J28" i="15" s="1"/>
  <c r="D34" i="15"/>
  <c r="E34" i="15" s="1"/>
  <c r="D42" i="15"/>
  <c r="E42" i="15" s="1"/>
  <c r="D30" i="15"/>
  <c r="J30" i="15" s="1"/>
  <c r="D33" i="15"/>
  <c r="D35" i="15"/>
  <c r="E35" i="15" s="1"/>
  <c r="D43" i="15"/>
  <c r="E43" i="15" s="1"/>
  <c r="D40" i="15"/>
  <c r="E40" i="15" s="1"/>
  <c r="D41" i="15"/>
  <c r="E41" i="15" s="1"/>
  <c r="D36" i="15"/>
  <c r="E36" i="15" s="1"/>
  <c r="D44" i="15"/>
  <c r="E44" i="15" s="1"/>
  <c r="D37" i="15"/>
  <c r="E37" i="15" s="1"/>
  <c r="D45" i="15"/>
  <c r="E45" i="15" s="1"/>
  <c r="D39" i="15"/>
  <c r="E39" i="15" s="1"/>
  <c r="D31" i="15"/>
  <c r="D38" i="15"/>
  <c r="E38" i="15" s="1"/>
  <c r="D46" i="15"/>
  <c r="E46" i="15" s="1"/>
  <c r="D47" i="15"/>
  <c r="E47" i="15" s="1"/>
  <c r="D29" i="15"/>
  <c r="J29" i="15" s="1"/>
  <c r="D32" i="15"/>
  <c r="E32" i="15" s="1"/>
  <c r="H30" i="15" l="1"/>
  <c r="I30" i="15"/>
  <c r="H29" i="15"/>
  <c r="I29" i="15"/>
  <c r="H28" i="15"/>
  <c r="I28" i="15"/>
  <c r="G30" i="15"/>
  <c r="G29" i="15"/>
  <c r="G28" i="15"/>
  <c r="E31" i="15"/>
  <c r="E33" i="15"/>
  <c r="E30" i="15"/>
  <c r="E29" i="15"/>
  <c r="E28" i="15"/>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<sst xmlns="http://schemas.openxmlformats.org/spreadsheetml/2006/main" count="528" uniqueCount="295">
  <si>
    <t xml:space="preserve">INTRODUCTION </t>
  </si>
  <si>
    <t>Input cells - free entry</t>
  </si>
  <si>
    <t>Drop-down inputs</t>
  </si>
  <si>
    <t>Output cells</t>
  </si>
  <si>
    <t>Labels and info</t>
  </si>
  <si>
    <t>Linked cells</t>
  </si>
  <si>
    <t>Filtering questions</t>
  </si>
  <si>
    <t>1. Please choose your Beef Farming System</t>
  </si>
  <si>
    <t>Suckler</t>
  </si>
  <si>
    <t>2. Do you have an AgreCalc carbon footprint report?</t>
  </si>
  <si>
    <t>Yes</t>
  </si>
  <si>
    <t>If your answer is yes, what are the top 3 opportunity areas? If no, please proceed to criteria selection</t>
  </si>
  <si>
    <t>System</t>
  </si>
  <si>
    <t>Report</t>
  </si>
  <si>
    <t>Opportunities</t>
  </si>
  <si>
    <t>Enteric fermentation</t>
  </si>
  <si>
    <t>Finisher</t>
  </si>
  <si>
    <t>No</t>
  </si>
  <si>
    <t>Manure management</t>
  </si>
  <si>
    <t>Breeder/finisher</t>
  </si>
  <si>
    <t>Fertiliser</t>
  </si>
  <si>
    <t>Breeder/store</t>
  </si>
  <si>
    <t>Purchased feed</t>
  </si>
  <si>
    <t>Breeder/finisher plus purchased-in stores</t>
  </si>
  <si>
    <t>Purchased bedding</t>
  </si>
  <si>
    <t>Fuel</t>
  </si>
  <si>
    <t>Electricity</t>
  </si>
  <si>
    <t>Other</t>
  </si>
  <si>
    <t>Sytems</t>
  </si>
  <si>
    <t>All</t>
  </si>
  <si>
    <t>Continue working to decrease calving period to 9 weeks, then consider progressing to 6 weeks.</t>
  </si>
  <si>
    <t>Consider using a methane inhibitor (3NOP).</t>
  </si>
  <si>
    <t>Keep males entire for bull beef finishing.</t>
  </si>
  <si>
    <t>Increase calving percentage.</t>
  </si>
  <si>
    <t>Optimise feed rations to meet target performance.</t>
  </si>
  <si>
    <t>Breeder/Finisher</t>
  </si>
  <si>
    <t>Reduce age of calving to 24 months.</t>
  </si>
  <si>
    <t>Regularly weigh livestock to monitor growth rates, investigate underperformers.</t>
  </si>
  <si>
    <t xml:space="preserve">Reduce cow weight by 10% through selective breeding. </t>
  </si>
  <si>
    <t>Develop a grazing strategy to increase clover content.</t>
  </si>
  <si>
    <t>Reduce mortality from birth to weaning.</t>
  </si>
  <si>
    <t>Investigate the potential of a multispecies sward.</t>
  </si>
  <si>
    <t>Improve herd performance through targeting desired traits to meet your breeding goals.</t>
  </si>
  <si>
    <t>Implement a grazing plan including regular pasture management.</t>
  </si>
  <si>
    <t>Improve forage quality.</t>
  </si>
  <si>
    <t>Analyse forage quality.</t>
  </si>
  <si>
    <t>Strict culling regime of unproductive and poor performing animals.</t>
  </si>
  <si>
    <t>Optimise nutrient application to grassland.</t>
  </si>
  <si>
    <t>Improve herd management through data collection and selection.</t>
  </si>
  <si>
    <t>Optimise soil PH.</t>
  </si>
  <si>
    <t>Genomic testing in breeding programme.</t>
  </si>
  <si>
    <t>Reduced tillage at reseeding.</t>
  </si>
  <si>
    <t>Incorporate legumes into silages.</t>
  </si>
  <si>
    <t>Optimising weight for age.</t>
  </si>
  <si>
    <t>Step 1: Identify your topic options for appraisal</t>
  </si>
  <si>
    <t>Calculation cells</t>
  </si>
  <si>
    <t>Topic title</t>
  </si>
  <si>
    <t>Option 1</t>
  </si>
  <si>
    <t>Option 2</t>
  </si>
  <si>
    <t>Option 3</t>
  </si>
  <si>
    <t>Option 4</t>
  </si>
  <si>
    <t>Option 5</t>
  </si>
  <si>
    <t>Option 6</t>
  </si>
  <si>
    <t>Option 7</t>
  </si>
  <si>
    <t>Option 8</t>
  </si>
  <si>
    <t>Option 9</t>
  </si>
  <si>
    <t>Option 10</t>
  </si>
  <si>
    <t>Option 11</t>
  </si>
  <si>
    <t>Option 12</t>
  </si>
  <si>
    <t>Option 13</t>
  </si>
  <si>
    <t>Option 14</t>
  </si>
  <si>
    <t>Option 15</t>
  </si>
  <si>
    <t>Option 16</t>
  </si>
  <si>
    <t>Option 17</t>
  </si>
  <si>
    <t>Option 18</t>
  </si>
  <si>
    <t>Option 19</t>
  </si>
  <si>
    <t>Option 20</t>
  </si>
  <si>
    <t>Option 21</t>
  </si>
  <si>
    <t>Option 22</t>
  </si>
  <si>
    <t>Option 23</t>
  </si>
  <si>
    <t>Option 24</t>
  </si>
  <si>
    <t>Option 25</t>
  </si>
  <si>
    <t>Option 26</t>
  </si>
  <si>
    <t>Option 27</t>
  </si>
  <si>
    <t>Option 28</t>
  </si>
  <si>
    <t>Option 29</t>
  </si>
  <si>
    <t>Option 30</t>
  </si>
  <si>
    <t>Option 31</t>
  </si>
  <si>
    <t>Option 32</t>
  </si>
  <si>
    <t>Option 33</t>
  </si>
  <si>
    <t>Option 34</t>
  </si>
  <si>
    <t>Option 35</t>
  </si>
  <si>
    <t>Option 36</t>
  </si>
  <si>
    <t>Option 37</t>
  </si>
  <si>
    <t>Go to Front page</t>
  </si>
  <si>
    <t>Step 4: Score Selected Options</t>
  </si>
  <si>
    <t>Tips:</t>
  </si>
  <si>
    <t>If you have enough information, and decided (in Step 2) to use actual measured units, such as time, or MtCO2eq, enter actual values below. If you find you do not have enough information, go back to step 3.</t>
  </si>
  <si>
    <t>For each of those criteria that (in Step 2) you have decided to evaluate on a scale 0-100, choose the most and least preferred options, and give them scores of 100 and 0. Evaluate the rest of the options with relation to the best one.</t>
  </si>
  <si>
    <t>If all options score the same or very similar on a criterion, consider removing this criterion from the analysis (back to Step 2)</t>
  </si>
  <si>
    <t>Number of options chosen:</t>
  </si>
  <si>
    <t>At least 3-4 to be reliable</t>
  </si>
  <si>
    <t>Number of criteria chosen:</t>
  </si>
  <si>
    <t>Criteria in monetary value (COST)</t>
  </si>
  <si>
    <t>Option/Criterion</t>
  </si>
  <si>
    <t>Units</t>
  </si>
  <si>
    <t>Preferred value</t>
  </si>
  <si>
    <t>Biodiversity</t>
  </si>
  <si>
    <t>Soil Health</t>
  </si>
  <si>
    <t>Resilience to CC</t>
  </si>
  <si>
    <t>Impact on current system</t>
  </si>
  <si>
    <t>Strenthining the Business</t>
  </si>
  <si>
    <t/>
  </si>
  <si>
    <t>1-20 scale</t>
  </si>
  <si>
    <t>High</t>
  </si>
  <si>
    <t>Option scores</t>
  </si>
  <si>
    <t>Option</t>
  </si>
  <si>
    <t>Weighted Score</t>
  </si>
  <si>
    <t>Unsorted Rank by total score</t>
  </si>
  <si>
    <t>Step 2: Identify Objectives and Select Criteria to be Used</t>
  </si>
  <si>
    <r>
      <t xml:space="preserve">Assign a number between 1 to 5, where </t>
    </r>
    <r>
      <rPr>
        <b/>
        <sz val="11"/>
        <rFont val="Calibri"/>
        <family val="2"/>
        <scheme val="minor"/>
      </rPr>
      <t>1</t>
    </r>
    <r>
      <rPr>
        <sz val="11"/>
        <rFont val="Calibri"/>
        <family val="2"/>
        <scheme val="minor"/>
      </rPr>
      <t xml:space="preserve"> is the</t>
    </r>
    <r>
      <rPr>
        <b/>
        <sz val="11"/>
        <rFont val="Calibri"/>
        <family val="2"/>
        <scheme val="minor"/>
      </rPr>
      <t xml:space="preserve"> MOST Important</t>
    </r>
    <r>
      <rPr>
        <sz val="11"/>
        <rFont val="Calibri"/>
        <family val="2"/>
        <scheme val="minor"/>
      </rPr>
      <t xml:space="preserve"> and </t>
    </r>
    <r>
      <rPr>
        <b/>
        <sz val="11"/>
        <rFont val="Calibri"/>
        <family val="2"/>
        <scheme val="minor"/>
      </rPr>
      <t>5</t>
    </r>
    <r>
      <rPr>
        <sz val="11"/>
        <rFont val="Calibri"/>
        <family val="2"/>
        <scheme val="minor"/>
      </rPr>
      <t xml:space="preserve"> the</t>
    </r>
    <r>
      <rPr>
        <b/>
        <sz val="11"/>
        <rFont val="Calibri"/>
        <family val="2"/>
        <scheme val="minor"/>
      </rPr>
      <t xml:space="preserve"> LEAST important.</t>
    </r>
  </si>
  <si>
    <t>Criteria</t>
  </si>
  <si>
    <t>Description</t>
  </si>
  <si>
    <t>Value</t>
  </si>
  <si>
    <t>Value Preferred (High, Low)</t>
  </si>
  <si>
    <t>Comments, details</t>
  </si>
  <si>
    <t>Criterion 1</t>
  </si>
  <si>
    <t>Biodiversity in this context relates to the quality of the mix of flora and fauna found on the farm. This includes, trees, hedges and grasses growing on the farm along with the birds, mammals and insects which call your farm home. If this biodiversity is important to you give it a score close to 1.</t>
  </si>
  <si>
    <t>Criterion 2</t>
  </si>
  <si>
    <t>Soil Health in the context of this tool relates to the physical and biological quality of the soil on your farm. This can mean the soil behaves as it should do based on the soil type, avoicing compaction and ensuring biological diversity in the soil can help to improve soil health.</t>
  </si>
  <si>
    <t>Criterion 3</t>
  </si>
  <si>
    <t>Resilience to Climate Change</t>
  </si>
  <si>
    <t>Resilience to Climate Change in this context is the farm businesses ability to cushion the blow from any negative impcts that future climate change may have in store for Scottish farm businesses to ensure sustainable, profitable business in the future.</t>
  </si>
  <si>
    <t>Criterion 4</t>
  </si>
  <si>
    <t>Impact on the current system in the context of this tool is your desire to maintain current management practices. A low score, such as a 1 or 2 indicates you are open to a big shift in management, a high score, such as 4 or 5 indicates you are reluctant to change your current practices.</t>
  </si>
  <si>
    <t>Criterion 5</t>
  </si>
  <si>
    <t>Strenthening the Business</t>
  </si>
  <si>
    <t xml:space="preserve">Strenthining the business in this context is the productivity and longevity of the farm business and management actions. Although capital expenditure may be required it is expected that most of the options identified will bring about financial benefits in the longer term.  </t>
  </si>
  <si>
    <t>Criterion 6</t>
  </si>
  <si>
    <t>Criterion 7</t>
  </si>
  <si>
    <t>Criterion 8</t>
  </si>
  <si>
    <t>Criterion 9</t>
  </si>
  <si>
    <t>Criterion 10</t>
  </si>
  <si>
    <t>Criterion 11</t>
  </si>
  <si>
    <t>Criterion 12</t>
  </si>
  <si>
    <t>Step 3: Review results</t>
  </si>
  <si>
    <t>Technology options scores and ranking</t>
  </si>
  <si>
    <t>Ranking of options</t>
  </si>
  <si>
    <t>Rank</t>
  </si>
  <si>
    <t>Resources</t>
  </si>
  <si>
    <t>Step 5: Select Criteria Weights</t>
  </si>
  <si>
    <t>Budget allocation</t>
  </si>
  <si>
    <t>Allocate resources to each criterion from a full "pie" (with 100 "slices")</t>
  </si>
  <si>
    <t>Note: If ALL options have very similar scores on one criterion, consider giving it a lower weight, as that criterion will likely have a very small influence on the decision</t>
  </si>
  <si>
    <t>Criterion</t>
  </si>
  <si>
    <r>
      <t>Allocation of budget (</t>
    </r>
    <r>
      <rPr>
        <b/>
        <sz val="11"/>
        <color rgb="FFFF0000"/>
        <rFont val="Calibri"/>
        <family val="2"/>
        <scheme val="minor"/>
      </rPr>
      <t>total = 100</t>
    </r>
    <r>
      <rPr>
        <b/>
        <sz val="11"/>
        <color theme="1"/>
        <rFont val="Calibri"/>
        <family val="2"/>
        <scheme val="minor"/>
      </rPr>
      <t>)</t>
    </r>
  </si>
  <si>
    <t>Weight, %</t>
  </si>
  <si>
    <t>Total allocated</t>
  </si>
  <si>
    <t>Budget usage</t>
  </si>
  <si>
    <t>Step 6: Calculation of Scores</t>
  </si>
  <si>
    <t>Note:</t>
  </si>
  <si>
    <t>This table normalises the values in the performance matrix automatically.</t>
  </si>
  <si>
    <t>You can see the final scores of each option here, by criteria, and weighted (see last column in the table)</t>
  </si>
  <si>
    <t>If all options have the same performance score for all criteria in Step 3, it will be valued as 0 here.</t>
  </si>
  <si>
    <t>do not delete</t>
  </si>
  <si>
    <t xml:space="preserve">                                                                                                               Criteria
Topics</t>
  </si>
  <si>
    <t>Weighted scores of each option</t>
  </si>
  <si>
    <t>Weight</t>
  </si>
  <si>
    <t>Topic</t>
  </si>
  <si>
    <t>Resource 1</t>
  </si>
  <si>
    <t>Resource 2</t>
  </si>
  <si>
    <t>Resource 3</t>
  </si>
  <si>
    <t>Link 1</t>
  </si>
  <si>
    <t>Link 2</t>
  </si>
  <si>
    <t>Link 3</t>
  </si>
  <si>
    <t>Identify the quality of silage to be able to reduce supplementary concentrate feeding and target rations to improve animal performance</t>
  </si>
  <si>
    <t>New Entrants to Farming Ruminant Nutrition and Forage analysis</t>
  </si>
  <si>
    <t>Silage Sampling – Taking A Representative Sample</t>
  </si>
  <si>
    <t>Practical Guide: Silage Testing Interpreting Results - Farming for a Better Climate</t>
  </si>
  <si>
    <t>https://www.fas.scot/downloads/ruminant-nutrition-and-forage-analysis/</t>
  </si>
  <si>
    <t>https://www.fas.scot/article/silage-sampling-taking-a-representative-sample/</t>
  </si>
  <si>
    <t>Feed additive that reduced the level of methane produced by the animal, not available in UK at present, estimated to be aviavle late 2024.</t>
  </si>
  <si>
    <t>Methane production and what can we do about it?</t>
  </si>
  <si>
    <t>Improving Technical Efficiency and Reducing Carbon Emissions</t>
  </si>
  <si>
    <t>Practical Guide: Carbon Footprinting on the Beef Farm</t>
  </si>
  <si>
    <t>https://www.fas.scot/news/methane-production-and-what-can-we-do-about-it/</t>
  </si>
  <si>
    <t>https://www.fas.scot/news/improving-technical-efficiency-and-reducing-carbon-emissions/</t>
  </si>
  <si>
    <t>https://www.farmingforabetterclimate.org/improving-farm-profitability/optimising-livestock-performance/practical-guide-carbon-footprinting-on-the-beef-farm/</t>
  </si>
  <si>
    <t>Improves fertility, more even batches of calves</t>
  </si>
  <si>
    <t>Working Towards Net Zero Carbon at Millburn Farm</t>
  </si>
  <si>
    <t>Working Towards Net Zero Carbon Emissions: Improving fertility in the beef herd</t>
  </si>
  <si>
    <t>Calving Pattern and Fertility</t>
  </si>
  <si>
    <t>https://www.farmingforabetterclimate.org/case_studies_what_have_others_done/case-study-working-towards-net-zero-carbon-at-millburn-farm/</t>
  </si>
  <si>
    <t>https://www.farmingforabetterclimate.org/improving-farm-profitability/optimising-livestock-performance/working-towards-net-zero-carbon-emissions-improving-fertility-in-the-beef-herd/</t>
  </si>
  <si>
    <t>https://www.fas.scot/discussion-groups/south-west-dairy-focus-group/calving-pattern-fertility/</t>
  </si>
  <si>
    <t>Increased clover content in sward will reduce the artificial N requirements and improve growth rates of animals through improved forage quality</t>
  </si>
  <si>
    <t>Practical Guide: Establishing a Grass Clover Sward</t>
  </si>
  <si>
    <t>Forage and Grass Guide</t>
  </si>
  <si>
    <t>Grassland Productivity Grazing Management</t>
  </si>
  <si>
    <t>https://www.farmingforabetterclimate.org/improving-farm-profitability/soils-fertilisers-and-manures/establishing-a-grass-clover-sward/</t>
  </si>
  <si>
    <t>https://www.fas.scot/downloads/grassland-rotations-growing-guide/</t>
  </si>
  <si>
    <t>https://www.fas.scot/publication/grassland-productivity-grazing-management/</t>
  </si>
  <si>
    <t>Faster genetic progress to select for traits which will reduce emissions (low emitting animals / feed efficiency / fertility)</t>
  </si>
  <si>
    <t>Milk Manager News November 2022 – Mating Programs for Breed Improvement</t>
  </si>
  <si>
    <t>https://www.fas.scot/article/milk-manager-news-november-2022-mating-programs-for-breed-improvement/</t>
  </si>
  <si>
    <t>Better grazing management will increase growth rates at grass and reduce the addition concentrate feed required</t>
  </si>
  <si>
    <t>Working Towards Net Zero Carbon Emissions: Improving grass growth</t>
  </si>
  <si>
    <t>Grassland</t>
  </si>
  <si>
    <t>Grazing for Profit and Biodiversity at Tullochgorum</t>
  </si>
  <si>
    <t>https://www.farmingforabetterclimate.org/improving-farm-profitability/optimising-livestock-performance/working-towards-net-zero-carbon-emissions-improving-grass-growth/</t>
  </si>
  <si>
    <t>https://www.fas.scot/grassland/</t>
  </si>
  <si>
    <t>https://www.fas.scot/publication/grazing-for-profit-and-biodiversity-at-tullochgorum/</t>
  </si>
  <si>
    <t>Improved animal performance, lower methan emissions on low celluslose forgaes</t>
  </si>
  <si>
    <t>Maximising Production from Forage at East Fingask</t>
  </si>
  <si>
    <t>https://www.farmingforabetterclimate.org/case_studies_what_have_others_done/case-study-maximising-production-from-forage-at-east-fingask/</t>
  </si>
  <si>
    <t>Identify poor performers to reduce 'waste' emissions</t>
  </si>
  <si>
    <t>Cattle and Sheep Record Keeping Video Series</t>
  </si>
  <si>
    <t>An Introduction to Benchmarking for the Suckler Herd</t>
  </si>
  <si>
    <t>https://www.fas.scot/livestock/cattle-and-sheep-record-keeping-video-series/</t>
  </si>
  <si>
    <t>https://www.fas.scot/downloads/an-introduction-to-benchmarking-cattle/</t>
  </si>
  <si>
    <t>Improved performance to ensure optimum grwoth and fertility rates</t>
  </si>
  <si>
    <t>Working Towards Net Zero Carbon Emissions: Beef bull selection</t>
  </si>
  <si>
    <t>Bull Buyers Checklist</t>
  </si>
  <si>
    <t>https://www.farmingforabetterclimate.org/improving-farm-profitability/optimising-livestock-performance/working-towards-net-zero-carbon-emissions-beef-bull-selection/</t>
  </si>
  <si>
    <t>https://www.fas.scot/article/bull-buyers-checklist/</t>
  </si>
  <si>
    <t>Improved performance and reduced artificial N requirements. Improvements in soil health</t>
  </si>
  <si>
    <t>Practical Guide: Nitrogen Fixation</t>
  </si>
  <si>
    <t>Establishing a Grass Clover Sward</t>
  </si>
  <si>
    <t>Legumes</t>
  </si>
  <si>
    <t>https://www.farmingforabetterclimate.org/improving-farm-profitability/soils-fertilisers-and-manures/practical-guide-nitrogen-fixation/</t>
  </si>
  <si>
    <t>https://www.farmingforabetterclimate.org/downloads/practical-guide-establishing-grass-clover-sward/</t>
  </si>
  <si>
    <t>https://www.fas.scot/crops-soils/crop-health/break-crops/legumes/</t>
  </si>
  <si>
    <t>Increases fertility performance reduces the number of unproductive animals</t>
  </si>
  <si>
    <t>Losses at Calving – should I investigate?</t>
  </si>
  <si>
    <t>Preparing for Calving and Maximising Live Calves</t>
  </si>
  <si>
    <t>https://www.fas.scot/article/losses-at-calving-should-i-investigate/</t>
  </si>
  <si>
    <t>https://www.fas.scot/publication/preparing-for-calving-and-maximising-live-calves/</t>
  </si>
  <si>
    <t>Multi-Species Grassland Sward tool</t>
  </si>
  <si>
    <t>https://www.fas.scot/grassland/multi-species-grassland-sward-tool/</t>
  </si>
  <si>
    <t>Young age of slaughter (12-16 months) reduced lifetime methane emissions due to high animal performance and reduced age at slaughter</t>
  </si>
  <si>
    <t>Working Towards Net Zero Carbon at Auchmore Farm</t>
  </si>
  <si>
    <t>https://www.farmingforabetterclimate.org/case_studies_what_have_others_done/case-study-working-towards-net-zero-carbon-at-auchmore-farm/</t>
  </si>
  <si>
    <t>Allows animal performance to be optimised</t>
  </si>
  <si>
    <t>Working Towards Net Zero Carbon Emissions: Maximising growth rates</t>
  </si>
  <si>
    <t>Practical Guide: Improving feed and water intakes</t>
  </si>
  <si>
    <t>Importance of Long Fibre in Intensive Rations</t>
  </si>
  <si>
    <t>https://www.farmingforabetterclimate.org/improving-farm-profitability/optimising-livestock-performance/working-towards-net-zero-carbon-emissions-maximising-growth-rates/</t>
  </si>
  <si>
    <t>https://www.farmingforabetterclimate.org/improving-farm-profitability/optimising-livestock-performance/practical-guide-improving-feed-and-water-intakes/</t>
  </si>
  <si>
    <t>https://www.fas.scot/article/importance-of-long-fibre-in-intensive-rations/</t>
  </si>
  <si>
    <t>Reduced waste of N fertiliser applications, soil health improvements</t>
  </si>
  <si>
    <t>Practical Guide: Applying Nutrients</t>
  </si>
  <si>
    <t>Practical Guide: Nature-based solution to combat rising fertiliser costs</t>
  </si>
  <si>
    <t>https://www.farmingforabetterclimate.org/improving-farm-profitability/soils-fertilisers-and-manures/applying-nutrients/</t>
  </si>
  <si>
    <t>https://www.fas.scot/downloads/nature-based-solution-to-combat-rising-fertiliser-costs/</t>
  </si>
  <si>
    <t>Assits with N fertiliser uptake to reduce wastage</t>
  </si>
  <si>
    <t>Understanding Soil Ph</t>
  </si>
  <si>
    <t>Understanding Soil pH: Useful downloads</t>
  </si>
  <si>
    <t>Improving grassland performance</t>
  </si>
  <si>
    <t>https://www.fas.scot/crops-soils/soils/understanding-soil-ph/</t>
  </si>
  <si>
    <t>https://www.fas.scot/crops-soils/soils/understanding-soil-ph-additional-resources/</t>
  </si>
  <si>
    <t>https://www.farmingforabetterclimate.org/about-us/farming-scotland-articles/improving-grassland-performance/</t>
  </si>
  <si>
    <t>Optimising performance (DLWG) to ensure no underperformers</t>
  </si>
  <si>
    <t>Maximising Performance of Growing and Finishing Cattle</t>
  </si>
  <si>
    <t>Finishing options for Beef Cattle</t>
  </si>
  <si>
    <t>https://www.fas.scot/article/maximising-performance-of-growing-and-finishing-cattle/</t>
  </si>
  <si>
    <t>https://www.fas.scot/news/finishing-options-for-beef-cattle/</t>
  </si>
  <si>
    <t>More productive animals, less feed for the extra year to calve at 3</t>
  </si>
  <si>
    <t>Calving at 2: Bulling Management</t>
  </si>
  <si>
    <t>Choosing the Right Age to Calve Heifers with Stevie Rolfe</t>
  </si>
  <si>
    <t>https://www.fas.scot/publication/calving-at-2-bulling-management/</t>
  </si>
  <si>
    <t>https://www.fas.scot/publication/choosing-the-right-age-to-calve-heifers-with-stevie-rolfe/</t>
  </si>
  <si>
    <t>Heavier animals require more resources so reducing weight can reduce feed, fertiliser requirements</t>
  </si>
  <si>
    <t>Cow and Bull Management</t>
  </si>
  <si>
    <t>Agribusiness News February 2023 – Management Matters: Not a Lot of Bull!</t>
  </si>
  <si>
    <t>https://www.fas.scot/livestock/cow-and-bull-management/</t>
  </si>
  <si>
    <t>https://www.fas.scot/article/agribusiness-news-february-2023-management-matters-not-a-lot-of-bull/</t>
  </si>
  <si>
    <t>Less unproductive cows</t>
  </si>
  <si>
    <t>Cattle Health</t>
  </si>
  <si>
    <t>https://www.fas.scot/livestock/beef-cattle/beef-updates/cattle-health/</t>
  </si>
  <si>
    <t>Loss of carbon to atmosphere when full tillage is used</t>
  </si>
  <si>
    <t>Transitioning to Reduced Tillage</t>
  </si>
  <si>
    <t>Regenerative Agriculture: Transitioning to reduced tillage</t>
  </si>
  <si>
    <t>Profiting From Reducing Tillage and Lowering Emissions – Introduction</t>
  </si>
  <si>
    <t>https://www.farmingforabetterclimate.org/about-us/press-articles/transitioning-to-reduced-tillage/</t>
  </si>
  <si>
    <t>https://www.farmingforabetterclimate.org/soil-regenerative-agriculture-group/regenerative-agriculture-transitioning-to-reduced-tillage/</t>
  </si>
  <si>
    <t>https://www.fas.scot/publication/profiting-from-reducing-tillage-and-lowering-emissions-case-study-1-john-davison-penicuik-farm-estate/</t>
  </si>
  <si>
    <t>Optimising performance to ensure the sniamls are kept for the minimum amount of time</t>
  </si>
  <si>
    <t>Do You Know What Your Cows Weigh?</t>
  </si>
  <si>
    <t>Practical Guide: Livestock Nutrition</t>
  </si>
  <si>
    <t>https://www.fas.scot/article/do-you-know-what-your-cows-weigh/</t>
  </si>
  <si>
    <t>https://www.farmingforabetterclimate.org/improving-farm-profitability/optimising-livestock-performance/practical-guide-livestock-nutrition/</t>
  </si>
  <si>
    <t>Reduced waste and nonproductive animals</t>
  </si>
  <si>
    <t>Agribusiness News January 2023 – Beef</t>
  </si>
  <si>
    <t>https://www.fas.scot/article/agribusiness-news-january-2023-beef/</t>
  </si>
  <si>
    <t>Test this option needs description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</si>
</sst>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0.0"/>
    <numFmt numFmtId="165" formatCode="_-* #,##0.000_-;\-* #,##0.000_-;_-* &quot;-&quot;??_-;_-@_-"/>
    <numFmt numFmtId="166" formatCode="0.000"/>
    <numFmt numFmtId="167" formatCode="0.0%"/>
  </numFmts>
  <fonts count="26" x14ac:knownFonts="1">
    <font>
      <sz val="11"/>
      <color theme="1"/>
      <name val="Calibri"/>
      <family val="2"/>
      <scheme val="minor"/>
    </font>
    <font>
      <b/>
      <sz val="11"/>
      <color theme="1"/>
      <name val="Calibri"/>
      <family val="2"/>
      <scheme val="minor"/>
    </font>
    <font>
      <u/>
      <sz val="11"/>
      <color theme="10"/>
      <name val="Calibri"/>
      <family val="2"/>
      <scheme val="minor"/>
    </font>
    <font>
      <sz val="11"/>
      <color theme="0" tint="-0.34998626667073579"/>
      <name val="Calibri"/>
      <family val="2"/>
      <scheme val="minor"/>
    </font>
    <font>
      <sz val="11"/>
      <color theme="9" tint="-0.249977111117893"/>
      <name val="Calibri"/>
      <family val="2"/>
      <scheme val="minor"/>
    </font>
    <font>
      <sz val="11"/>
      <color theme="1"/>
      <name val="Calibri"/>
      <family val="2"/>
      <scheme val="minor"/>
    </font>
    <font>
      <b/>
      <sz val="14"/>
      <color theme="1"/>
      <name val="Calibri"/>
      <family val="2"/>
      <scheme val="minor"/>
    </font>
    <font>
      <sz val="10"/>
      <color theme="9" tint="-0.249977111117893"/>
      <name val="Calibri"/>
      <family val="2"/>
      <scheme val="minor"/>
    </font>
    <font>
      <sz val="8"/>
      <color rgb="FFFF0000"/>
      <name val="Calibri"/>
      <family val="2"/>
      <scheme val="minor"/>
    </font>
    <font>
      <sz val="11"/>
      <color theme="7"/>
      <name val="Calibri"/>
      <family val="2"/>
      <scheme val="minor"/>
    </font>
    <font>
      <sz val="11"/>
      <color theme="0" tint="-0.499984740745262"/>
      <name val="Calibri"/>
      <family val="2"/>
      <scheme val="minor"/>
    </font>
    <font>
      <b/>
      <sz val="11"/>
      <name val="Calibri"/>
      <family val="2"/>
      <scheme val="minor"/>
    </font>
    <font>
      <sz val="11"/>
      <name val="Calibri"/>
      <family val="2"/>
      <scheme val="minor"/>
    </font>
    <font>
      <b/>
      <sz val="16"/>
      <color theme="1"/>
      <name val="Calibri"/>
      <family val="2"/>
      <scheme val="minor"/>
    </font>
    <font>
      <b/>
      <sz val="12"/>
      <color theme="1"/>
      <name val="Calibri"/>
      <family val="2"/>
      <scheme val="minor"/>
    </font>
    <font>
      <b/>
      <sz val="11"/>
      <color rgb="FFFF0000"/>
      <name val="Calibri"/>
      <family val="2"/>
      <scheme val="minor"/>
    </font>
    <font>
      <b/>
      <sz val="11"/>
      <color rgb="FF00B050"/>
      <name val="Calibri"/>
      <family val="2"/>
      <scheme val="minor"/>
    </font>
    <font>
      <sz val="10"/>
      <name val="Calibri"/>
      <family val="2"/>
      <scheme val="minor"/>
    </font>
    <font>
      <sz val="8"/>
      <name val="Calibri"/>
      <family val="2"/>
      <scheme val="minor"/>
    </font>
    <font>
      <sz val="11"/>
      <color rgb="FF000000"/>
      <name val="Arial"/>
      <family val="2"/>
    </font>
    <font>
      <sz val="8"/>
      <color theme="1"/>
      <name val="Calibri"/>
      <family val="2"/>
      <scheme val="minor"/>
    </font>
    <font>
      <sz val="10"/>
      <color theme="1"/>
      <name val="Calibri"/>
      <family val="2"/>
      <scheme val="minor"/>
    </font>
    <font>
      <b/>
      <sz val="10"/>
      <color theme="1"/>
      <name val="Calibri"/>
      <family val="2"/>
      <scheme val="minor"/>
    </font>
    <font>
      <sz val="11"/>
      <color rgb="FFFF0000"/>
      <name val="Calibri"/>
      <family val="2"/>
      <scheme val="minor"/>
    </font>
    <font>
      <u/>
      <sz val="16"/>
      <color theme="0"/>
      <name val="Calibri"/>
      <family val="2"/>
      <scheme val="minor"/>
    </font>
    <font>
      <u/>
      <sz val="11"/>
      <color theme="4" tint="-0.249977111117893"/>
      <name val="Calibri"/>
      <family val="2"/>
      <scheme val="minor"/>
    </font>
  </fonts>
  <fills count="10">
    <fill>
      <patternFill patternType="none"/>
    </fill>
    <fill>
      <patternFill patternType="gray125"/>
    </fill>
    <fill>
      <patternFill patternType="solid">
        <fgColor theme="0" tint="-4.9989318521683403E-2"/>
        <bgColor indexed="64"/>
      </patternFill>
    </fill>
    <fill>
      <patternFill patternType="solid">
        <fgColor theme="9" tint="0.39997558519241921"/>
        <bgColor indexed="64"/>
      </patternFill>
    </fill>
    <fill>
      <patternFill patternType="solid">
        <fgColor theme="6" tint="0.59999389629810485"/>
        <bgColor indexed="64"/>
      </patternFill>
    </fill>
    <fill>
      <patternFill patternType="solid">
        <fgColor theme="6"/>
        <bgColor indexed="64"/>
      </patternFill>
    </fill>
    <fill>
      <patternFill patternType="solid">
        <fgColor theme="4" tint="0.59999389629810485"/>
        <bgColor indexed="64"/>
      </patternFill>
    </fill>
    <fill>
      <patternFill patternType="solid">
        <fgColor rgb="FFFFFF00"/>
        <bgColor indexed="64"/>
      </patternFill>
    </fill>
    <fill>
      <patternFill patternType="solid">
        <fgColor theme="0"/>
        <bgColor rgb="FF000000"/>
      </patternFill>
    </fill>
    <fill>
      <patternFill patternType="solid">
        <fgColor theme="0"/>
        <bgColor indexed="64"/>
      </patternFill>
    </fill>
  </fills>
  <borders count="61">
    <border>
      <left/>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style="thin">
        <color indexed="64"/>
      </right>
      <top/>
      <bottom style="medium">
        <color indexed="64"/>
      </bottom>
      <diagonal/>
    </border>
    <border>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ck">
        <color indexed="64"/>
      </right>
      <top/>
      <bottom style="thin">
        <color indexed="64"/>
      </bottom>
      <diagonal/>
    </border>
    <border>
      <left/>
      <right style="thick">
        <color indexed="64"/>
      </right>
      <top style="thin">
        <color indexed="64"/>
      </top>
      <bottom style="thin">
        <color indexed="64"/>
      </bottom>
      <diagonal/>
    </border>
    <border>
      <left/>
      <right style="thick">
        <color indexed="64"/>
      </right>
      <top style="thin">
        <color indexed="64"/>
      </top>
      <bottom style="medium">
        <color indexed="64"/>
      </bottom>
      <diagonal/>
    </border>
    <border>
      <left/>
      <right style="thick">
        <color indexed="64"/>
      </right>
      <top style="medium">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thick">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rgb="FFA3A3A3"/>
      </left>
      <right/>
      <top style="medium">
        <color rgb="FFA3A3A3"/>
      </top>
      <bottom style="medium">
        <color rgb="FFA3A3A3"/>
      </bottom>
      <diagonal/>
    </border>
    <border>
      <left/>
      <right/>
      <top/>
      <bottom style="thin">
        <color theme="0" tint="-4.9989318521683403E-2"/>
      </bottom>
      <diagonal/>
    </border>
    <border>
      <left style="thin">
        <color theme="0"/>
      </left>
      <right style="thin">
        <color theme="0"/>
      </right>
      <top style="thin">
        <color theme="0"/>
      </top>
      <bottom style="thin">
        <color theme="0"/>
      </bottom>
      <diagonal/>
    </border>
    <border>
      <left/>
      <right style="thin">
        <color theme="0"/>
      </right>
      <top/>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right style="thin">
        <color theme="0" tint="-4.9989318521683403E-2"/>
      </right>
      <top/>
      <bottom/>
      <diagonal/>
    </border>
    <border>
      <left/>
      <right style="thick">
        <color theme="0" tint="-4.9989318521683403E-2"/>
      </right>
      <top/>
      <bottom/>
      <diagonal/>
    </border>
    <border>
      <left/>
      <right/>
      <top/>
      <bottom style="thick">
        <color theme="0" tint="-4.9989318521683403E-2"/>
      </bottom>
      <diagonal/>
    </border>
    <border>
      <left/>
      <right style="thick">
        <color theme="0" tint="-4.9989318521683403E-2"/>
      </right>
      <top/>
      <bottom style="thick">
        <color theme="0" tint="-4.9989318521683403E-2"/>
      </bottom>
      <diagonal/>
    </border>
    <border>
      <left/>
      <right/>
      <top style="thick">
        <color theme="0" tint="-4.9989318521683403E-2"/>
      </top>
      <bottom style="thick">
        <color theme="0" tint="-4.9989318521683403E-2"/>
      </bottom>
      <diagonal/>
    </border>
    <border>
      <left/>
      <right style="thick">
        <color theme="0" tint="-4.9989318521683403E-2"/>
      </right>
      <top style="thick">
        <color theme="0" tint="-4.9989318521683403E-2"/>
      </top>
      <bottom style="thick">
        <color theme="0" tint="-4.9989318521683403E-2"/>
      </bottom>
      <diagonal/>
    </border>
  </borders>
  <cellStyleXfs count="10">
    <xf numFmtId="0" fontId="0" fillId="0" borderId="0"/>
    <xf numFmtId="0" fontId="2" fillId="0" borderId="0" applyNumberFormat="0" applyFill="0" applyBorder="0" applyAlignment="0" applyProtection="0"/>
    <xf numFmtId="0" fontId="5" fillId="4" borderId="6" applyBorder="0" applyProtection="0"/>
    <xf numFmtId="0" fontId="5" fillId="5" borderId="2" applyBorder="0" applyProtection="0"/>
    <xf numFmtId="0" fontId="5" fillId="3" borderId="0" applyBorder="0"/>
    <xf numFmtId="2" fontId="5" fillId="6" borderId="0" applyBorder="0"/>
    <xf numFmtId="0" fontId="1" fillId="2" borderId="0" applyBorder="0"/>
    <xf numFmtId="0" fontId="7" fillId="2" borderId="1" applyBorder="0" applyAlignment="0">
      <alignment wrapText="1"/>
    </xf>
    <xf numFmtId="9" fontId="5" fillId="0" borderId="0" applyFont="0" applyFill="0" applyBorder="0" applyAlignment="0" applyProtection="0"/>
    <xf numFmtId="43" fontId="5" fillId="0" borderId="0" applyFont="0" applyFill="0" applyBorder="0" applyAlignment="0" applyProtection="0"/>
  </cellStyleXfs>
  <cellXfs count="241">
    <xf numFmtId="0" fontId="0" fillId="0" borderId="0" xfId="0"/>
    <xf numFmtId="0" fontId="1" fillId="0" borderId="0" xfId="0" applyFont="1"/>
    <xf numFmtId="0" fontId="0" fillId="2" borderId="0" xfId="0" applyFill="1"/>
    <xf numFmtId="0" fontId="1" fillId="2" borderId="0" xfId="0" applyFont="1" applyFill="1"/>
    <xf numFmtId="0" fontId="0" fillId="2" borderId="0" xfId="0" applyFill="1" applyAlignment="1">
      <alignment horizontal="centerContinuous"/>
    </xf>
    <xf numFmtId="0" fontId="2" fillId="2" borderId="0" xfId="1" applyFill="1"/>
    <xf numFmtId="0" fontId="0" fillId="2" borderId="0" xfId="0" applyFill="1" applyAlignment="1">
      <alignment horizontal="centerContinuous" vertical="center" wrapText="1"/>
    </xf>
    <xf numFmtId="0" fontId="3" fillId="2" borderId="0" xfId="0" applyFont="1" applyFill="1"/>
    <xf numFmtId="0" fontId="0" fillId="2" borderId="0" xfId="0" applyFill="1" applyAlignment="1">
      <alignment horizontal="right"/>
    </xf>
    <xf numFmtId="0" fontId="1" fillId="2" borderId="0" xfId="0" applyFont="1" applyFill="1" applyAlignment="1">
      <alignment horizontal="left"/>
    </xf>
    <xf numFmtId="2" fontId="0" fillId="2" borderId="0" xfId="0" applyNumberFormat="1" applyFill="1"/>
    <xf numFmtId="1" fontId="0" fillId="2" borderId="0" xfId="0" applyNumberFormat="1" applyFill="1"/>
    <xf numFmtId="0" fontId="0" fillId="3" borderId="0" xfId="0" applyFill="1"/>
    <xf numFmtId="0" fontId="5" fillId="5" borderId="0" xfId="3" applyBorder="1"/>
    <xf numFmtId="0" fontId="5" fillId="4" borderId="0" xfId="2" applyBorder="1"/>
    <xf numFmtId="0" fontId="0" fillId="2" borderId="10" xfId="0" applyFill="1" applyBorder="1"/>
    <xf numFmtId="0" fontId="0" fillId="6" borderId="0" xfId="0" applyFill="1"/>
    <xf numFmtId="0" fontId="0" fillId="2" borderId="0" xfId="0" applyFill="1" applyAlignment="1">
      <alignment wrapText="1"/>
    </xf>
    <xf numFmtId="0" fontId="4" fillId="2" borderId="0" xfId="0" applyFont="1" applyFill="1" applyAlignment="1">
      <alignment horizontal="right" vertical="center"/>
    </xf>
    <xf numFmtId="0" fontId="0" fillId="2" borderId="0" xfId="0" applyFill="1" applyAlignment="1">
      <alignment horizontal="right" vertical="center"/>
    </xf>
    <xf numFmtId="0" fontId="1" fillId="2" borderId="0" xfId="0" applyFont="1" applyFill="1" applyAlignment="1">
      <alignment wrapText="1"/>
    </xf>
    <xf numFmtId="0" fontId="7" fillId="2" borderId="0" xfId="7" applyBorder="1" applyAlignment="1"/>
    <xf numFmtId="0" fontId="8" fillId="2" borderId="0" xfId="0" applyFont="1" applyFill="1"/>
    <xf numFmtId="0" fontId="9" fillId="2" borderId="0" xfId="0" applyFont="1" applyFill="1"/>
    <xf numFmtId="0" fontId="13" fillId="2" borderId="0" xfId="0" applyFont="1" applyFill="1"/>
    <xf numFmtId="0" fontId="0" fillId="2" borderId="0" xfId="0" applyFill="1" applyAlignment="1">
      <alignment horizontal="left" indent="1"/>
    </xf>
    <xf numFmtId="0" fontId="5" fillId="3" borderId="11" xfId="4" applyBorder="1" applyProtection="1">
      <protection hidden="1"/>
    </xf>
    <xf numFmtId="0" fontId="5" fillId="3" borderId="6" xfId="4" applyBorder="1" applyProtection="1">
      <protection hidden="1"/>
    </xf>
    <xf numFmtId="0" fontId="5" fillId="3" borderId="7" xfId="4" applyBorder="1" applyProtection="1">
      <protection hidden="1"/>
    </xf>
    <xf numFmtId="0" fontId="1" fillId="2" borderId="13" xfId="0" applyFont="1" applyFill="1" applyBorder="1" applyProtection="1">
      <protection hidden="1"/>
    </xf>
    <xf numFmtId="0" fontId="1" fillId="2" borderId="9" xfId="0" applyFont="1" applyFill="1" applyBorder="1" applyAlignment="1" applyProtection="1">
      <alignment horizontal="right"/>
      <protection hidden="1"/>
    </xf>
    <xf numFmtId="2" fontId="5" fillId="3" borderId="26" xfId="4" applyNumberFormat="1" applyBorder="1" applyAlignment="1" applyProtection="1">
      <alignment horizontal="center" vertical="center"/>
      <protection hidden="1"/>
    </xf>
    <xf numFmtId="0" fontId="7" fillId="2" borderId="24" xfId="7" applyBorder="1" applyAlignment="1" applyProtection="1">
      <alignment horizontal="center" vertical="center"/>
      <protection hidden="1"/>
    </xf>
    <xf numFmtId="1" fontId="0" fillId="4" borderId="20" xfId="2" applyNumberFormat="1" applyFont="1" applyBorder="1" applyAlignment="1" applyProtection="1">
      <alignment horizontal="center" vertical="center"/>
      <protection locked="0"/>
    </xf>
    <xf numFmtId="9" fontId="5" fillId="3" borderId="12" xfId="8" applyFill="1" applyBorder="1" applyAlignment="1" applyProtection="1">
      <alignment horizontal="center" vertical="center"/>
      <protection hidden="1"/>
    </xf>
    <xf numFmtId="9" fontId="5" fillId="3" borderId="2" xfId="8" applyFill="1" applyBorder="1" applyAlignment="1" applyProtection="1">
      <alignment horizontal="center" vertical="center"/>
      <protection hidden="1"/>
    </xf>
    <xf numFmtId="9" fontId="5" fillId="3" borderId="4" xfId="8" applyFill="1" applyBorder="1" applyAlignment="1" applyProtection="1">
      <alignment horizontal="center" vertical="center"/>
      <protection hidden="1"/>
    </xf>
    <xf numFmtId="0" fontId="7" fillId="2" borderId="20" xfId="7" applyBorder="1" applyAlignment="1" applyProtection="1">
      <alignment horizontal="center" vertical="center"/>
      <protection hidden="1"/>
    </xf>
    <xf numFmtId="9" fontId="7" fillId="2" borderId="21" xfId="8" applyFont="1" applyFill="1" applyBorder="1" applyAlignment="1" applyProtection="1">
      <alignment horizontal="center" vertical="center"/>
      <protection hidden="1"/>
    </xf>
    <xf numFmtId="0" fontId="7" fillId="2" borderId="26" xfId="7" applyBorder="1" applyAlignment="1" applyProtection="1">
      <alignment horizontal="center" vertical="center"/>
      <protection hidden="1"/>
    </xf>
    <xf numFmtId="0" fontId="7" fillId="2" borderId="22" xfId="7" applyBorder="1" applyAlignment="1" applyProtection="1">
      <alignment horizontal="center" vertical="center"/>
      <protection hidden="1"/>
    </xf>
    <xf numFmtId="0" fontId="1" fillId="2" borderId="19" xfId="0" applyFont="1" applyFill="1" applyBorder="1" applyAlignment="1" applyProtection="1">
      <alignment horizontal="center" wrapText="1"/>
      <protection hidden="1"/>
    </xf>
    <xf numFmtId="0" fontId="1" fillId="2" borderId="5" xfId="0" applyFont="1" applyFill="1" applyBorder="1" applyAlignment="1" applyProtection="1">
      <alignment horizontal="center" wrapText="1"/>
      <protection hidden="1"/>
    </xf>
    <xf numFmtId="0" fontId="17" fillId="2" borderId="31" xfId="7" applyFont="1" applyBorder="1" applyAlignment="1" applyProtection="1">
      <alignment horizontal="right" wrapText="1"/>
      <protection hidden="1"/>
    </xf>
    <xf numFmtId="0" fontId="17" fillId="2" borderId="32" xfId="7" applyFont="1" applyBorder="1" applyAlignment="1" applyProtection="1">
      <alignment horizontal="right" vertical="center"/>
      <protection hidden="1"/>
    </xf>
    <xf numFmtId="0" fontId="17" fillId="2" borderId="33" xfId="7" applyFont="1" applyBorder="1" applyAlignment="1" applyProtection="1">
      <alignment horizontal="right" wrapText="1"/>
      <protection hidden="1"/>
    </xf>
    <xf numFmtId="0" fontId="1" fillId="2" borderId="34" xfId="0" applyFont="1" applyFill="1" applyBorder="1" applyAlignment="1" applyProtection="1">
      <alignment horizontal="left" vertical="center" wrapText="1"/>
      <protection hidden="1"/>
    </xf>
    <xf numFmtId="0" fontId="1" fillId="2" borderId="32" xfId="0" applyFont="1" applyFill="1" applyBorder="1" applyAlignment="1" applyProtection="1">
      <alignment horizontal="left" vertical="center" wrapText="1"/>
      <protection hidden="1"/>
    </xf>
    <xf numFmtId="0" fontId="1" fillId="2" borderId="2" xfId="0" applyFont="1" applyFill="1" applyBorder="1" applyAlignment="1">
      <alignment wrapText="1"/>
    </xf>
    <xf numFmtId="0" fontId="4" fillId="2" borderId="2" xfId="0" applyFont="1" applyFill="1" applyBorder="1" applyAlignment="1">
      <alignment horizontal="right" vertical="center"/>
    </xf>
    <xf numFmtId="0" fontId="0" fillId="2" borderId="2" xfId="0" applyFill="1" applyBorder="1"/>
    <xf numFmtId="0" fontId="1" fillId="2" borderId="37" xfId="0" applyFont="1" applyFill="1" applyBorder="1" applyAlignment="1" applyProtection="1">
      <alignment horizontal="center" wrapText="1"/>
      <protection hidden="1"/>
    </xf>
    <xf numFmtId="0" fontId="7" fillId="2" borderId="35" xfId="7" applyBorder="1" applyAlignment="1" applyProtection="1">
      <alignment horizontal="center" vertical="center"/>
      <protection hidden="1"/>
    </xf>
    <xf numFmtId="0" fontId="7" fillId="2" borderId="36" xfId="7" applyBorder="1" applyAlignment="1" applyProtection="1">
      <alignment horizontal="center" vertical="center"/>
      <protection hidden="1"/>
    </xf>
    <xf numFmtId="9" fontId="7" fillId="2" borderId="30" xfId="8" applyFont="1" applyFill="1" applyBorder="1" applyAlignment="1" applyProtection="1">
      <alignment horizontal="center" vertical="center"/>
      <protection hidden="1"/>
    </xf>
    <xf numFmtId="0" fontId="1" fillId="2" borderId="42" xfId="0" applyFont="1" applyFill="1" applyBorder="1" applyAlignment="1" applyProtection="1">
      <alignment horizontal="center" vertical="center" wrapText="1"/>
      <protection hidden="1"/>
    </xf>
    <xf numFmtId="0" fontId="1" fillId="2" borderId="23" xfId="0" applyFont="1" applyFill="1" applyBorder="1" applyAlignment="1" applyProtection="1">
      <alignment horizontal="center" vertical="center" wrapText="1"/>
      <protection hidden="1"/>
    </xf>
    <xf numFmtId="0" fontId="1" fillId="2" borderId="27" xfId="0" applyFont="1" applyFill="1" applyBorder="1" applyAlignment="1" applyProtection="1">
      <alignment horizontal="center" vertical="center" wrapText="1"/>
      <protection hidden="1"/>
    </xf>
    <xf numFmtId="0" fontId="1" fillId="2" borderId="39" xfId="0" applyFont="1" applyFill="1" applyBorder="1" applyProtection="1">
      <protection hidden="1"/>
    </xf>
    <xf numFmtId="0" fontId="1" fillId="2" borderId="40" xfId="0" applyFont="1" applyFill="1" applyBorder="1" applyProtection="1">
      <protection hidden="1"/>
    </xf>
    <xf numFmtId="0" fontId="7" fillId="2" borderId="28" xfId="7" applyBorder="1" applyAlignment="1" applyProtection="1">
      <alignment horizontal="center" vertical="center"/>
      <protection hidden="1"/>
    </xf>
    <xf numFmtId="0" fontId="7" fillId="2" borderId="25" xfId="7" applyBorder="1" applyAlignment="1" applyProtection="1">
      <alignment horizontal="center" vertical="center"/>
      <protection hidden="1"/>
    </xf>
    <xf numFmtId="0" fontId="7" fillId="2" borderId="21" xfId="7" applyBorder="1" applyAlignment="1" applyProtection="1">
      <alignment horizontal="center" vertical="center"/>
      <protection hidden="1"/>
    </xf>
    <xf numFmtId="0" fontId="7" fillId="2" borderId="29" xfId="7" applyBorder="1" applyAlignment="1" applyProtection="1">
      <alignment horizontal="center" vertical="center"/>
      <protection hidden="1"/>
    </xf>
    <xf numFmtId="2" fontId="5" fillId="6" borderId="38" xfId="5" applyBorder="1" applyAlignment="1" applyProtection="1">
      <alignment horizontal="center" vertical="center"/>
      <protection hidden="1"/>
    </xf>
    <xf numFmtId="2" fontId="5" fillId="6" borderId="39" xfId="5" applyBorder="1" applyAlignment="1" applyProtection="1">
      <alignment horizontal="center" vertical="center"/>
      <protection hidden="1"/>
    </xf>
    <xf numFmtId="2" fontId="5" fillId="6" borderId="40" xfId="5" applyBorder="1" applyAlignment="1" applyProtection="1">
      <alignment horizontal="center" vertical="center"/>
      <protection hidden="1"/>
    </xf>
    <xf numFmtId="164" fontId="5" fillId="6" borderId="17" xfId="5" applyNumberFormat="1" applyBorder="1" applyAlignment="1">
      <alignment horizontal="center" vertical="center"/>
    </xf>
    <xf numFmtId="0" fontId="1" fillId="2" borderId="44" xfId="0" applyFont="1" applyFill="1" applyBorder="1" applyAlignment="1" applyProtection="1">
      <alignment horizontal="left" vertical="center" wrapText="1"/>
      <protection hidden="1"/>
    </xf>
    <xf numFmtId="2" fontId="5" fillId="3" borderId="21" xfId="4" applyNumberFormat="1" applyBorder="1" applyAlignment="1" applyProtection="1">
      <alignment horizontal="center" vertical="center"/>
      <protection hidden="1"/>
    </xf>
    <xf numFmtId="2" fontId="5" fillId="3" borderId="30" xfId="4" applyNumberFormat="1" applyBorder="1" applyAlignment="1" applyProtection="1">
      <alignment horizontal="center" vertical="center"/>
      <protection hidden="1"/>
    </xf>
    <xf numFmtId="0" fontId="1" fillId="2" borderId="15" xfId="0" applyFont="1" applyFill="1" applyBorder="1" applyAlignment="1" applyProtection="1">
      <alignment vertical="top" wrapText="1"/>
      <protection hidden="1"/>
    </xf>
    <xf numFmtId="0" fontId="1" fillId="2" borderId="44" xfId="0" applyFont="1" applyFill="1" applyBorder="1" applyAlignment="1" applyProtection="1">
      <alignment horizontal="left" vertical="center"/>
      <protection hidden="1"/>
    </xf>
    <xf numFmtId="0" fontId="2" fillId="2" borderId="0" xfId="1" applyFill="1" applyAlignment="1"/>
    <xf numFmtId="0" fontId="1" fillId="2" borderId="45" xfId="0" applyFont="1" applyFill="1" applyBorder="1"/>
    <xf numFmtId="0" fontId="1" fillId="2" borderId="20" xfId="0" applyFont="1" applyFill="1" applyBorder="1" applyAlignment="1">
      <alignment horizontal="left" vertical="center"/>
    </xf>
    <xf numFmtId="0" fontId="1" fillId="2" borderId="20" xfId="0" applyFont="1" applyFill="1" applyBorder="1"/>
    <xf numFmtId="0" fontId="1" fillId="2" borderId="20" xfId="0" applyFont="1" applyFill="1" applyBorder="1" applyAlignment="1">
      <alignment vertical="center"/>
    </xf>
    <xf numFmtId="0" fontId="19" fillId="0" borderId="47" xfId="0" applyFont="1" applyBorder="1" applyAlignment="1">
      <alignment vertical="center"/>
    </xf>
    <xf numFmtId="0" fontId="0" fillId="0" borderId="20" xfId="0" applyBorder="1"/>
    <xf numFmtId="0" fontId="0" fillId="0" borderId="22" xfId="0" applyBorder="1"/>
    <xf numFmtId="0" fontId="1" fillId="5" borderId="20" xfId="0" applyFont="1" applyFill="1" applyBorder="1"/>
    <xf numFmtId="0" fontId="0" fillId="5" borderId="20" xfId="0" applyFill="1" applyBorder="1"/>
    <xf numFmtId="0" fontId="0" fillId="2" borderId="48" xfId="0" applyFill="1" applyBorder="1"/>
    <xf numFmtId="0" fontId="2" fillId="2" borderId="0" xfId="1" applyFill="1" applyBorder="1" applyAlignment="1"/>
    <xf numFmtId="0" fontId="1" fillId="2" borderId="15" xfId="0" applyFont="1" applyFill="1" applyBorder="1" applyAlignment="1">
      <alignment horizontal="center" vertical="center" wrapText="1"/>
    </xf>
    <xf numFmtId="0" fontId="1" fillId="2" borderId="0" xfId="0" applyFont="1" applyFill="1" applyAlignment="1">
      <alignment vertical="center"/>
    </xf>
    <xf numFmtId="0" fontId="0" fillId="2" borderId="0" xfId="0" applyFill="1" applyAlignment="1">
      <alignment vertical="center"/>
    </xf>
    <xf numFmtId="0" fontId="2" fillId="2" borderId="0" xfId="1" applyFill="1" applyAlignment="1">
      <alignment vertical="center"/>
    </xf>
    <xf numFmtId="0" fontId="13" fillId="2" borderId="0" xfId="0" applyFont="1" applyFill="1" applyAlignment="1">
      <alignment vertical="center"/>
    </xf>
    <xf numFmtId="0" fontId="0" fillId="2" borderId="0" xfId="0" applyFill="1" applyAlignment="1">
      <alignment vertical="center" wrapText="1"/>
    </xf>
    <xf numFmtId="0" fontId="9" fillId="2" borderId="0" xfId="0" applyFont="1" applyFill="1" applyAlignment="1">
      <alignment vertical="center"/>
    </xf>
    <xf numFmtId="0" fontId="6" fillId="2" borderId="0" xfId="0" applyFont="1" applyFill="1" applyAlignment="1">
      <alignment vertical="center"/>
    </xf>
    <xf numFmtId="0" fontId="14" fillId="2" borderId="0" xfId="0" applyFont="1" applyFill="1" applyAlignment="1">
      <alignment vertical="center"/>
    </xf>
    <xf numFmtId="0" fontId="0" fillId="2" borderId="0" xfId="0" applyFill="1" applyAlignment="1" applyProtection="1">
      <alignment vertical="center" wrapText="1"/>
      <protection hidden="1"/>
    </xf>
    <xf numFmtId="0" fontId="1" fillId="2" borderId="0" xfId="0" applyFont="1" applyFill="1" applyAlignment="1">
      <alignment horizontal="left" vertical="center"/>
    </xf>
    <xf numFmtId="2" fontId="0" fillId="2" borderId="0" xfId="0" applyNumberFormat="1" applyFill="1" applyAlignment="1" applyProtection="1">
      <alignment vertical="center"/>
      <protection hidden="1"/>
    </xf>
    <xf numFmtId="2" fontId="12" fillId="6" borderId="17" xfId="5" applyFont="1" applyBorder="1" applyAlignment="1">
      <alignment vertical="center"/>
    </xf>
    <xf numFmtId="0" fontId="0" fillId="0" borderId="0" xfId="0" applyAlignment="1">
      <alignment vertical="center"/>
    </xf>
    <xf numFmtId="0" fontId="20" fillId="2" borderId="0" xfId="0" applyFont="1" applyFill="1"/>
    <xf numFmtId="0" fontId="5" fillId="4" borderId="0" xfId="2" applyBorder="1" applyAlignment="1">
      <alignment vertical="center"/>
    </xf>
    <xf numFmtId="0" fontId="5" fillId="5" borderId="0" xfId="3" applyBorder="1" applyAlignment="1">
      <alignment vertical="center"/>
    </xf>
    <xf numFmtId="0" fontId="0" fillId="3" borderId="0" xfId="0" applyFill="1" applyAlignment="1">
      <alignment vertical="center"/>
    </xf>
    <xf numFmtId="0" fontId="0" fillId="6" borderId="0" xfId="0" applyFill="1" applyAlignment="1">
      <alignment vertical="center"/>
    </xf>
    <xf numFmtId="0" fontId="7" fillId="2" borderId="0" xfId="7" applyBorder="1" applyAlignment="1">
      <alignment vertical="center"/>
    </xf>
    <xf numFmtId="0" fontId="12" fillId="2" borderId="0" xfId="0" applyFont="1" applyFill="1" applyAlignment="1">
      <alignment vertical="center"/>
    </xf>
    <xf numFmtId="0" fontId="10" fillId="2" borderId="0" xfId="0" applyFont="1" applyFill="1" applyAlignment="1">
      <alignment vertical="center"/>
    </xf>
    <xf numFmtId="0" fontId="0" fillId="5" borderId="20" xfId="3" applyFont="1" applyBorder="1" applyAlignment="1" applyProtection="1">
      <alignment horizontal="center" vertical="center"/>
      <protection locked="0"/>
    </xf>
    <xf numFmtId="0" fontId="22" fillId="0" borderId="0" xfId="0" applyFont="1" applyAlignment="1">
      <alignment horizontal="center" wrapText="1"/>
    </xf>
    <xf numFmtId="0" fontId="21" fillId="0" borderId="0" xfId="0" applyFont="1" applyAlignment="1">
      <alignment wrapText="1"/>
    </xf>
    <xf numFmtId="0" fontId="19" fillId="0" borderId="0" xfId="0" applyFont="1" applyAlignment="1">
      <alignment vertical="center"/>
    </xf>
    <xf numFmtId="0" fontId="0" fillId="4" borderId="46" xfId="2" applyFont="1" applyBorder="1" applyAlignment="1" applyProtection="1">
      <alignment wrapText="1"/>
      <protection locked="0"/>
    </xf>
    <xf numFmtId="0" fontId="12" fillId="4" borderId="46" xfId="2" applyFont="1" applyBorder="1" applyProtection="1">
      <protection locked="0"/>
    </xf>
    <xf numFmtId="0" fontId="12" fillId="7" borderId="46" xfId="2" applyFont="1" applyFill="1" applyBorder="1" applyProtection="1">
      <protection locked="0"/>
    </xf>
    <xf numFmtId="0" fontId="12" fillId="4" borderId="17" xfId="2" applyFont="1" applyBorder="1" applyProtection="1">
      <protection locked="0"/>
    </xf>
    <xf numFmtId="0" fontId="2" fillId="2" borderId="50" xfId="1" applyFill="1" applyBorder="1" applyAlignment="1"/>
    <xf numFmtId="0" fontId="0" fillId="4" borderId="45" xfId="2" applyFont="1" applyBorder="1" applyProtection="1">
      <protection locked="0"/>
    </xf>
    <xf numFmtId="0" fontId="0" fillId="4" borderId="46" xfId="2" applyFont="1" applyBorder="1" applyProtection="1">
      <protection locked="0"/>
    </xf>
    <xf numFmtId="0" fontId="0" fillId="7" borderId="46" xfId="2" applyFont="1" applyFill="1" applyBorder="1" applyProtection="1">
      <protection locked="0"/>
    </xf>
    <xf numFmtId="0" fontId="1" fillId="2" borderId="43" xfId="0" applyFont="1" applyFill="1" applyBorder="1" applyAlignment="1" applyProtection="1">
      <alignment wrapText="1"/>
      <protection hidden="1"/>
    </xf>
    <xf numFmtId="0" fontId="23" fillId="7" borderId="46" xfId="2" applyFont="1" applyFill="1" applyBorder="1" applyProtection="1">
      <protection locked="0"/>
    </xf>
    <xf numFmtId="165" fontId="0" fillId="2" borderId="0" xfId="9" applyNumberFormat="1" applyFont="1" applyFill="1"/>
    <xf numFmtId="166" fontId="0" fillId="2" borderId="0" xfId="0" applyNumberFormat="1" applyFill="1"/>
    <xf numFmtId="0" fontId="1" fillId="9" borderId="0" xfId="0" applyFont="1" applyFill="1"/>
    <xf numFmtId="0" fontId="1" fillId="6" borderId="20" xfId="2" applyFont="1" applyFill="1" applyBorder="1" applyAlignment="1" applyProtection="1">
      <alignment horizontal="left" vertical="center"/>
    </xf>
    <xf numFmtId="0" fontId="1" fillId="6" borderId="20" xfId="2" applyFont="1" applyFill="1" applyBorder="1" applyProtection="1"/>
    <xf numFmtId="0" fontId="1" fillId="0" borderId="0" xfId="0" applyFont="1" applyAlignment="1">
      <alignment vertical="center"/>
    </xf>
    <xf numFmtId="0" fontId="1" fillId="0" borderId="20" xfId="0" applyFont="1" applyBorder="1" applyAlignment="1">
      <alignment vertical="center" wrapText="1"/>
    </xf>
    <xf numFmtId="0" fontId="0" fillId="0" borderId="20" xfId="0" applyBorder="1" applyAlignment="1">
      <alignment vertical="center"/>
    </xf>
    <xf numFmtId="0" fontId="11" fillId="0" borderId="20" xfId="0" applyFont="1" applyBorder="1" applyAlignment="1">
      <alignment vertical="center"/>
    </xf>
    <xf numFmtId="0" fontId="1" fillId="7" borderId="0" xfId="0" applyFont="1" applyFill="1"/>
    <xf numFmtId="0" fontId="2" fillId="2" borderId="0" xfId="1" applyFill="1" applyAlignment="1">
      <alignment vertical="center" wrapText="1"/>
    </xf>
    <xf numFmtId="0" fontId="1" fillId="2" borderId="8" xfId="0" applyFont="1" applyFill="1" applyBorder="1" applyAlignment="1">
      <alignment horizontal="center" vertical="center" wrapText="1"/>
    </xf>
    <xf numFmtId="0" fontId="1" fillId="2" borderId="0" xfId="0" applyFont="1" applyFill="1" applyAlignment="1">
      <alignment horizontal="left" vertical="center" wrapText="1"/>
    </xf>
    <xf numFmtId="2" fontId="0" fillId="2" borderId="0" xfId="0" applyNumberFormat="1" applyFill="1" applyAlignment="1" applyProtection="1">
      <alignment vertical="center" wrapText="1"/>
      <protection hidden="1"/>
    </xf>
    <xf numFmtId="2" fontId="12" fillId="6" borderId="17" xfId="5" applyFont="1" applyBorder="1" applyAlignment="1">
      <alignment vertical="center" wrapText="1"/>
    </xf>
    <xf numFmtId="164" fontId="5" fillId="6" borderId="17" xfId="5" applyNumberFormat="1" applyBorder="1" applyAlignment="1">
      <alignment horizontal="center" vertical="center" wrapText="1"/>
    </xf>
    <xf numFmtId="0" fontId="0" fillId="0" borderId="0" xfId="0" applyAlignment="1">
      <alignment vertical="center" wrapText="1"/>
    </xf>
    <xf numFmtId="0" fontId="0" fillId="2" borderId="50" xfId="0" applyFill="1" applyBorder="1" applyAlignment="1">
      <alignment vertical="center" wrapText="1"/>
    </xf>
    <xf numFmtId="0" fontId="16" fillId="2" borderId="10" xfId="0" applyFont="1" applyFill="1" applyBorder="1" applyAlignment="1">
      <alignment horizontal="center" vertical="center" wrapText="1"/>
    </xf>
    <xf numFmtId="0" fontId="16" fillId="2" borderId="1" xfId="0" applyFont="1" applyFill="1" applyBorder="1" applyAlignment="1">
      <alignment horizontal="center" vertical="center" wrapText="1"/>
    </xf>
    <xf numFmtId="0" fontId="0" fillId="2" borderId="1" xfId="0" applyFill="1" applyBorder="1" applyAlignment="1">
      <alignment horizontal="center" vertical="center" wrapText="1"/>
    </xf>
    <xf numFmtId="0" fontId="0" fillId="2" borderId="1" xfId="0" applyFill="1" applyBorder="1" applyAlignment="1">
      <alignment horizontal="center" vertical="center"/>
    </xf>
    <xf numFmtId="0" fontId="0" fillId="2" borderId="3" xfId="0" applyFill="1" applyBorder="1" applyAlignment="1">
      <alignment horizontal="center" vertical="center"/>
    </xf>
    <xf numFmtId="0" fontId="6" fillId="2" borderId="15" xfId="0" applyFont="1" applyFill="1" applyBorder="1" applyAlignment="1">
      <alignment horizontal="center" vertical="center" wrapText="1"/>
    </xf>
    <xf numFmtId="0" fontId="0" fillId="9" borderId="0" xfId="0" applyFill="1"/>
    <xf numFmtId="164" fontId="5" fillId="6" borderId="16" xfId="5" applyNumberFormat="1" applyBorder="1" applyAlignment="1">
      <alignment horizontal="center" vertical="center" wrapText="1"/>
    </xf>
    <xf numFmtId="2" fontId="5" fillId="6" borderId="16" xfId="5" applyBorder="1" applyAlignment="1">
      <alignment vertical="center" wrapText="1"/>
    </xf>
    <xf numFmtId="0" fontId="0" fillId="9" borderId="51" xfId="0" applyFill="1" applyBorder="1" applyAlignment="1">
      <alignment vertical="center" wrapText="1"/>
    </xf>
    <xf numFmtId="0" fontId="2" fillId="9" borderId="51" xfId="1" applyFill="1" applyBorder="1" applyAlignment="1">
      <alignment vertical="center" wrapText="1"/>
    </xf>
    <xf numFmtId="2" fontId="16" fillId="9" borderId="16" xfId="5" applyFont="1" applyFill="1" applyBorder="1" applyAlignment="1">
      <alignment vertical="center" wrapText="1"/>
    </xf>
    <xf numFmtId="164" fontId="16" fillId="9" borderId="16" xfId="5" applyNumberFormat="1" applyFont="1" applyFill="1" applyBorder="1" applyAlignment="1">
      <alignment horizontal="center" vertical="center" wrapText="1"/>
    </xf>
    <xf numFmtId="0" fontId="6" fillId="2" borderId="51" xfId="0" applyFont="1" applyFill="1" applyBorder="1" applyAlignment="1">
      <alignment horizontal="center" vertical="center" wrapText="1"/>
    </xf>
    <xf numFmtId="167" fontId="7" fillId="2" borderId="25" xfId="8" applyNumberFormat="1" applyFont="1" applyFill="1" applyBorder="1" applyAlignment="1" applyProtection="1">
      <alignment horizontal="center" vertical="center"/>
      <protection hidden="1"/>
    </xf>
    <xf numFmtId="167" fontId="7" fillId="2" borderId="21" xfId="8" applyNumberFormat="1" applyFont="1" applyFill="1" applyBorder="1" applyAlignment="1" applyProtection="1">
      <alignment horizontal="center" vertical="center"/>
      <protection hidden="1"/>
    </xf>
    <xf numFmtId="0" fontId="13" fillId="2" borderId="0" xfId="0" applyFont="1" applyFill="1" applyAlignment="1">
      <alignment vertical="center" wrapText="1"/>
    </xf>
    <xf numFmtId="0" fontId="0" fillId="9" borderId="0" xfId="0" applyFill="1" applyAlignment="1">
      <alignment vertical="center" wrapText="1"/>
    </xf>
    <xf numFmtId="0" fontId="0" fillId="9" borderId="0" xfId="0" applyFill="1" applyAlignment="1">
      <alignment vertical="center"/>
    </xf>
    <xf numFmtId="0" fontId="6" fillId="0" borderId="0" xfId="0" applyFont="1" applyAlignment="1">
      <alignment vertical="center" wrapText="1"/>
    </xf>
    <xf numFmtId="0" fontId="6" fillId="0" borderId="0" xfId="0" applyFont="1" applyAlignment="1">
      <alignment vertical="center"/>
    </xf>
    <xf numFmtId="0" fontId="0" fillId="2" borderId="55" xfId="0" applyFill="1" applyBorder="1" applyAlignment="1">
      <alignment vertical="center" wrapText="1"/>
    </xf>
    <xf numFmtId="0" fontId="2" fillId="2" borderId="55" xfId="1" applyFill="1" applyBorder="1" applyAlignment="1">
      <alignment vertical="center" wrapText="1"/>
    </xf>
    <xf numFmtId="0" fontId="6" fillId="0" borderId="55" xfId="0" applyFont="1" applyBorder="1" applyAlignment="1">
      <alignment vertical="center" wrapText="1"/>
    </xf>
    <xf numFmtId="0" fontId="0" fillId="0" borderId="56" xfId="0" applyBorder="1" applyAlignment="1">
      <alignment vertical="center" wrapText="1"/>
    </xf>
    <xf numFmtId="0" fontId="0" fillId="2" borderId="56" xfId="0" applyFill="1" applyBorder="1" applyAlignment="1">
      <alignment vertical="center"/>
    </xf>
    <xf numFmtId="0" fontId="6" fillId="0" borderId="56" xfId="0" applyFont="1" applyBorder="1" applyAlignment="1">
      <alignment vertical="center"/>
    </xf>
    <xf numFmtId="0" fontId="0" fillId="0" borderId="56" xfId="0" applyBorder="1" applyAlignment="1">
      <alignment vertical="center"/>
    </xf>
    <xf numFmtId="0" fontId="24" fillId="5" borderId="0" xfId="1" applyFont="1" applyFill="1" applyAlignment="1" applyProtection="1">
      <alignment vertical="center"/>
      <protection locked="0"/>
    </xf>
    <xf numFmtId="0" fontId="11" fillId="8" borderId="23" xfId="0" applyFont="1" applyFill="1" applyBorder="1" applyAlignment="1">
      <alignment vertical="center"/>
    </xf>
    <xf numFmtId="0" fontId="12" fillId="8" borderId="22" xfId="0" applyFont="1" applyFill="1" applyBorder="1" applyAlignment="1">
      <alignment vertical="center" wrapText="1"/>
    </xf>
    <xf numFmtId="0" fontId="11" fillId="8" borderId="20" xfId="0" applyFont="1" applyFill="1" applyBorder="1" applyAlignment="1">
      <alignment vertical="center"/>
    </xf>
    <xf numFmtId="0" fontId="12" fillId="8" borderId="20" xfId="0" applyFont="1" applyFill="1" applyBorder="1" applyAlignment="1">
      <alignment vertical="center" wrapText="1"/>
    </xf>
    <xf numFmtId="0" fontId="12" fillId="8" borderId="20" xfId="0" applyFont="1" applyFill="1" applyBorder="1" applyAlignment="1">
      <alignment vertical="center"/>
    </xf>
    <xf numFmtId="0" fontId="11" fillId="9" borderId="20" xfId="2" applyFont="1" applyFill="1" applyBorder="1" applyAlignment="1" applyProtection="1">
      <alignment vertical="center"/>
    </xf>
    <xf numFmtId="0" fontId="12" fillId="9" borderId="20" xfId="2" applyFont="1" applyFill="1" applyBorder="1" applyAlignment="1" applyProtection="1">
      <alignment vertical="center"/>
    </xf>
    <xf numFmtId="0" fontId="1" fillId="2" borderId="38" xfId="0" applyFont="1" applyFill="1" applyBorder="1" applyAlignment="1" applyProtection="1">
      <alignment wrapText="1"/>
      <protection hidden="1"/>
    </xf>
    <xf numFmtId="0" fontId="7" fillId="2" borderId="39" xfId="7" applyBorder="1" applyAlignment="1" applyProtection="1">
      <alignment horizontal="right"/>
      <protection hidden="1"/>
    </xf>
    <xf numFmtId="0" fontId="7" fillId="2" borderId="40" xfId="7" applyBorder="1" applyAlignment="1" applyProtection="1">
      <alignment horizontal="right"/>
      <protection hidden="1"/>
    </xf>
    <xf numFmtId="0" fontId="5" fillId="4" borderId="24" xfId="2" applyBorder="1" applyAlignment="1" applyProtection="1">
      <alignment horizontal="center" vertical="center"/>
      <protection hidden="1"/>
    </xf>
    <xf numFmtId="1" fontId="5" fillId="4" borderId="20" xfId="2" applyNumberFormat="1" applyBorder="1" applyAlignment="1" applyProtection="1">
      <alignment horizontal="center" vertical="center"/>
      <protection hidden="1"/>
    </xf>
    <xf numFmtId="1" fontId="0" fillId="4" borderId="20" xfId="2" applyNumberFormat="1" applyFont="1" applyBorder="1" applyAlignment="1" applyProtection="1">
      <alignment horizontal="center" vertical="center"/>
      <protection hidden="1"/>
    </xf>
    <xf numFmtId="1" fontId="5" fillId="4" borderId="22" xfId="2" applyNumberFormat="1" applyBorder="1" applyAlignment="1" applyProtection="1">
      <alignment horizontal="center" vertical="center"/>
      <protection hidden="1"/>
    </xf>
    <xf numFmtId="1" fontId="5" fillId="4" borderId="41" xfId="2" applyNumberFormat="1" applyBorder="1" applyAlignment="1" applyProtection="1">
      <alignment horizontal="center" vertical="center"/>
      <protection hidden="1"/>
    </xf>
    <xf numFmtId="1" fontId="5" fillId="4" borderId="28" xfId="2" applyNumberFormat="1" applyBorder="1" applyAlignment="1" applyProtection="1">
      <alignment horizontal="center" vertical="center"/>
      <protection hidden="1"/>
    </xf>
    <xf numFmtId="0" fontId="5" fillId="4" borderId="20" xfId="2" applyBorder="1" applyAlignment="1" applyProtection="1">
      <alignment horizontal="center" vertical="center"/>
      <protection hidden="1"/>
    </xf>
    <xf numFmtId="1" fontId="0" fillId="4" borderId="22" xfId="2" applyNumberFormat="1" applyFont="1" applyBorder="1" applyAlignment="1" applyProtection="1">
      <alignment horizontal="center" vertical="center"/>
      <protection hidden="1"/>
    </xf>
    <xf numFmtId="0" fontId="5" fillId="4" borderId="21" xfId="2" applyBorder="1" applyAlignment="1" applyProtection="1">
      <alignment horizontal="center" vertical="center"/>
      <protection hidden="1"/>
    </xf>
    <xf numFmtId="0" fontId="0" fillId="4" borderId="20" xfId="2" applyFont="1" applyBorder="1" applyAlignment="1" applyProtection="1">
      <alignment horizontal="center" vertical="center"/>
      <protection hidden="1"/>
    </xf>
    <xf numFmtId="0" fontId="5" fillId="4" borderId="28" xfId="2" applyBorder="1" applyAlignment="1" applyProtection="1">
      <alignment horizontal="center" vertical="center"/>
      <protection hidden="1"/>
    </xf>
    <xf numFmtId="1" fontId="5" fillId="4" borderId="21" xfId="2" applyNumberFormat="1" applyBorder="1" applyAlignment="1" applyProtection="1">
      <alignment horizontal="center" vertical="center"/>
      <protection hidden="1"/>
    </xf>
    <xf numFmtId="0" fontId="0" fillId="4" borderId="21" xfId="2" applyFont="1" applyBorder="1" applyAlignment="1" applyProtection="1">
      <alignment horizontal="center" vertical="center"/>
      <protection hidden="1"/>
    </xf>
    <xf numFmtId="0" fontId="5" fillId="4" borderId="29" xfId="2" applyBorder="1" applyAlignment="1" applyProtection="1">
      <alignment horizontal="center" vertical="center"/>
      <protection hidden="1"/>
    </xf>
    <xf numFmtId="0" fontId="5" fillId="4" borderId="25" xfId="2" applyBorder="1" applyAlignment="1" applyProtection="1">
      <alignment horizontal="center" vertical="center"/>
      <protection hidden="1"/>
    </xf>
    <xf numFmtId="0" fontId="5" fillId="4" borderId="26" xfId="2" applyBorder="1" applyAlignment="1" applyProtection="1">
      <alignment horizontal="center" vertical="center"/>
      <protection hidden="1"/>
    </xf>
    <xf numFmtId="1" fontId="5" fillId="4" borderId="24" xfId="2" applyNumberFormat="1" applyBorder="1" applyAlignment="1" applyProtection="1">
      <alignment horizontal="center" vertical="center"/>
      <protection hidden="1"/>
    </xf>
    <xf numFmtId="0" fontId="1" fillId="2" borderId="8" xfId="0" applyFont="1" applyFill="1" applyBorder="1" applyAlignment="1" applyProtection="1">
      <alignment vertical="center"/>
      <protection hidden="1"/>
    </xf>
    <xf numFmtId="0" fontId="1" fillId="2" borderId="15" xfId="0" applyFont="1" applyFill="1" applyBorder="1" applyAlignment="1" applyProtection="1">
      <alignment vertical="center" wrapText="1"/>
      <protection hidden="1"/>
    </xf>
    <xf numFmtId="0" fontId="0" fillId="2" borderId="10" xfId="0" applyFill="1" applyBorder="1" applyAlignment="1" applyProtection="1">
      <alignment vertical="center"/>
      <protection hidden="1"/>
    </xf>
    <xf numFmtId="164" fontId="5" fillId="6" borderId="16" xfId="5" applyNumberFormat="1" applyBorder="1" applyAlignment="1" applyProtection="1">
      <alignment horizontal="center" vertical="center"/>
      <protection hidden="1"/>
    </xf>
    <xf numFmtId="0" fontId="0" fillId="2" borderId="1" xfId="0" applyFill="1" applyBorder="1" applyAlignment="1" applyProtection="1">
      <alignment vertical="center"/>
      <protection hidden="1"/>
    </xf>
    <xf numFmtId="164" fontId="5" fillId="6" borderId="17" xfId="5" applyNumberFormat="1" applyBorder="1" applyAlignment="1" applyProtection="1">
      <alignment horizontal="center" vertical="center"/>
      <protection hidden="1"/>
    </xf>
    <xf numFmtId="0" fontId="0" fillId="2" borderId="3" xfId="0" applyFill="1" applyBorder="1" applyAlignment="1" applyProtection="1">
      <alignment vertical="center"/>
      <protection hidden="1"/>
    </xf>
    <xf numFmtId="164" fontId="5" fillId="6" borderId="18" xfId="5" applyNumberFormat="1" applyBorder="1" applyAlignment="1" applyProtection="1">
      <alignment horizontal="center" vertical="center"/>
      <protection hidden="1"/>
    </xf>
    <xf numFmtId="0" fontId="0" fillId="2" borderId="10" xfId="0" applyFill="1" applyBorder="1" applyProtection="1">
      <protection hidden="1"/>
    </xf>
    <xf numFmtId="0" fontId="1" fillId="2" borderId="11" xfId="0" applyFont="1" applyFill="1" applyBorder="1" applyProtection="1">
      <protection hidden="1"/>
    </xf>
    <xf numFmtId="0" fontId="1" fillId="0" borderId="14" xfId="0" applyFont="1" applyBorder="1" applyAlignment="1" applyProtection="1">
      <alignment horizontal="center" vertical="center" wrapText="1"/>
      <protection hidden="1"/>
    </xf>
    <xf numFmtId="0" fontId="1" fillId="2" borderId="12" xfId="0" applyFont="1" applyFill="1" applyBorder="1" applyAlignment="1" applyProtection="1">
      <alignment horizontal="center" vertical="center"/>
      <protection hidden="1"/>
    </xf>
    <xf numFmtId="0" fontId="1" fillId="2" borderId="10" xfId="0" applyFont="1" applyFill="1" applyBorder="1" applyProtection="1">
      <protection hidden="1"/>
    </xf>
    <xf numFmtId="164" fontId="0" fillId="4" borderId="14" xfId="2" applyNumberFormat="1" applyFont="1" applyBorder="1" applyAlignment="1" applyProtection="1">
      <alignment horizontal="center" vertical="center"/>
      <protection hidden="1"/>
    </xf>
    <xf numFmtId="0" fontId="1" fillId="2" borderId="1" xfId="0" applyFont="1" applyFill="1" applyBorder="1" applyProtection="1">
      <protection hidden="1"/>
    </xf>
    <xf numFmtId="0" fontId="0" fillId="4" borderId="14" xfId="2" applyFont="1" applyBorder="1" applyAlignment="1" applyProtection="1">
      <alignment horizontal="center" vertical="center"/>
      <protection hidden="1"/>
    </xf>
    <xf numFmtId="0" fontId="0" fillId="2" borderId="3" xfId="0" applyFill="1" applyBorder="1" applyProtection="1">
      <protection hidden="1"/>
    </xf>
    <xf numFmtId="0" fontId="1" fillId="2" borderId="7" xfId="0" applyFont="1" applyFill="1" applyBorder="1" applyAlignment="1" applyProtection="1">
      <alignment horizontal="right"/>
      <protection hidden="1"/>
    </xf>
    <xf numFmtId="2" fontId="0" fillId="2" borderId="4" xfId="0" applyNumberFormat="1" applyFill="1" applyBorder="1" applyProtection="1">
      <protection hidden="1"/>
    </xf>
    <xf numFmtId="0" fontId="0" fillId="2" borderId="0" xfId="0" applyFill="1" applyProtection="1">
      <protection hidden="1"/>
    </xf>
    <xf numFmtId="0" fontId="1" fillId="2" borderId="8" xfId="0" applyFont="1" applyFill="1" applyBorder="1" applyProtection="1">
      <protection hidden="1"/>
    </xf>
    <xf numFmtId="0" fontId="1" fillId="0" borderId="0" xfId="0" applyFont="1" applyAlignment="1" applyProtection="1">
      <alignment vertical="center"/>
      <protection hidden="1"/>
    </xf>
    <xf numFmtId="0" fontId="1" fillId="0" borderId="0" xfId="0" applyFont="1" applyAlignment="1" applyProtection="1">
      <alignment vertical="center" wrapText="1"/>
      <protection hidden="1"/>
    </xf>
    <xf numFmtId="0" fontId="0" fillId="0" borderId="0" xfId="0" applyAlignment="1" applyProtection="1">
      <alignment vertical="center"/>
      <protection hidden="1"/>
    </xf>
    <xf numFmtId="0" fontId="0" fillId="0" borderId="0" xfId="0" applyAlignment="1" applyProtection="1">
      <alignment vertical="center" wrapText="1"/>
      <protection hidden="1"/>
    </xf>
    <xf numFmtId="0" fontId="0" fillId="0" borderId="0" xfId="0" applyAlignment="1" applyProtection="1">
      <alignment horizontal="left" vertical="center" wrapText="1"/>
      <protection hidden="1"/>
    </xf>
    <xf numFmtId="0" fontId="2" fillId="0" borderId="0" xfId="1" applyAlignment="1" applyProtection="1">
      <alignment vertical="center" wrapText="1"/>
      <protection hidden="1"/>
    </xf>
    <xf numFmtId="0" fontId="0" fillId="0" borderId="57" xfId="0" applyBorder="1" applyAlignment="1" applyProtection="1">
      <alignment vertical="center" wrapText="1"/>
      <protection hidden="1"/>
    </xf>
    <xf numFmtId="0" fontId="0" fillId="0" borderId="58" xfId="0" applyBorder="1" applyAlignment="1" applyProtection="1">
      <alignment vertical="center" wrapText="1"/>
      <protection hidden="1"/>
    </xf>
    <xf numFmtId="0" fontId="25" fillId="0" borderId="58" xfId="0" applyFont="1" applyBorder="1" applyAlignment="1" applyProtection="1">
      <alignment vertical="center"/>
      <protection hidden="1"/>
    </xf>
    <xf numFmtId="0" fontId="25" fillId="0" borderId="57" xfId="0" applyFont="1" applyBorder="1" applyAlignment="1" applyProtection="1">
      <alignment vertical="center"/>
      <protection hidden="1"/>
    </xf>
    <xf numFmtId="0" fontId="0" fillId="0" borderId="59" xfId="0" applyBorder="1" applyAlignment="1" applyProtection="1">
      <alignment vertical="center" wrapText="1"/>
      <protection hidden="1"/>
    </xf>
    <xf numFmtId="0" fontId="0" fillId="0" borderId="60" xfId="0" applyBorder="1" applyAlignment="1" applyProtection="1">
      <alignment vertical="center" wrapText="1"/>
      <protection hidden="1"/>
    </xf>
    <xf numFmtId="0" fontId="25" fillId="0" borderId="60" xfId="0" applyFont="1" applyBorder="1" applyAlignment="1" applyProtection="1">
      <alignment vertical="center"/>
      <protection hidden="1"/>
    </xf>
    <xf numFmtId="0" fontId="25" fillId="0" borderId="59" xfId="0" applyFont="1" applyBorder="1" applyAlignment="1" applyProtection="1">
      <alignment vertical="center"/>
      <protection hidden="1"/>
    </xf>
    <xf numFmtId="0" fontId="1" fillId="2" borderId="20" xfId="0" applyFont="1" applyFill="1" applyBorder="1" applyAlignment="1">
      <alignment horizontal="center" vertical="center" wrapText="1"/>
    </xf>
    <xf numFmtId="0" fontId="24" fillId="5" borderId="49" xfId="1" applyFont="1" applyFill="1" applyBorder="1" applyAlignment="1" applyProtection="1">
      <alignment vertical="center"/>
      <protection locked="0" hidden="1"/>
    </xf>
    <xf numFmtId="0" fontId="0" fillId="4" borderId="20" xfId="2" applyFont="1" applyBorder="1" applyAlignment="1" applyProtection="1">
      <alignment horizontal="center" vertical="center" wrapText="1"/>
      <protection locked="0"/>
    </xf>
    <xf numFmtId="0" fontId="12" fillId="2" borderId="0" xfId="0" applyFont="1" applyFill="1" applyAlignment="1">
      <alignment horizontal="left" vertical="center" wrapText="1"/>
    </xf>
    <xf numFmtId="0" fontId="1" fillId="2" borderId="20" xfId="0" applyFont="1" applyFill="1" applyBorder="1" applyAlignment="1">
      <alignment horizontal="center" vertical="center" wrapText="1"/>
    </xf>
    <xf numFmtId="0" fontId="6" fillId="2" borderId="52" xfId="0" applyFont="1" applyFill="1" applyBorder="1" applyAlignment="1">
      <alignment horizontal="center" vertical="center" wrapText="1"/>
    </xf>
    <xf numFmtId="0" fontId="6" fillId="2" borderId="53" xfId="0" applyFont="1" applyFill="1" applyBorder="1" applyAlignment="1">
      <alignment horizontal="center" vertical="center" wrapText="1"/>
    </xf>
    <xf numFmtId="0" fontId="6" fillId="2" borderId="54" xfId="0" applyFont="1" applyFill="1" applyBorder="1" applyAlignment="1">
      <alignment horizontal="center" vertical="center" wrapText="1"/>
    </xf>
    <xf numFmtId="0" fontId="1" fillId="2" borderId="16" xfId="0" applyFont="1" applyFill="1" applyBorder="1" applyAlignment="1" applyProtection="1">
      <alignment horizontal="center" vertical="center" wrapText="1"/>
      <protection hidden="1"/>
    </xf>
    <xf numFmtId="0" fontId="1" fillId="2" borderId="17" xfId="0" applyFont="1" applyFill="1" applyBorder="1" applyAlignment="1" applyProtection="1">
      <alignment horizontal="center" vertical="center" wrapText="1"/>
      <protection hidden="1"/>
    </xf>
    <xf numFmtId="0" fontId="1" fillId="2" borderId="18" xfId="0" applyFont="1" applyFill="1" applyBorder="1" applyAlignment="1" applyProtection="1">
      <alignment horizontal="center" vertical="center" wrapText="1"/>
      <protection hidden="1"/>
    </xf>
  </cellXfs>
  <cellStyles count="10">
    <cellStyle name="Calculation cells" xfId="4" xr:uid="{00000000-0005-0000-0000-000000000000}"/>
    <cellStyle name="Comma" xfId="9" builtinId="3"/>
    <cellStyle name="Drop-down inputs" xfId="3" xr:uid="{00000000-0005-0000-0000-000001000000}"/>
    <cellStyle name="Hyperlink" xfId="1" builtinId="8"/>
    <cellStyle name="Input cells - free entry" xfId="2" xr:uid="{00000000-0005-0000-0000-000003000000}"/>
    <cellStyle name="Labels and info" xfId="6" xr:uid="{00000000-0005-0000-0000-000004000000}"/>
    <cellStyle name="Linked cells" xfId="7" xr:uid="{00000000-0005-0000-0000-000005000000}"/>
    <cellStyle name="Normal" xfId="0" builtinId="0"/>
    <cellStyle name="Output cells" xfId="5" xr:uid="{00000000-0005-0000-0000-000007000000}"/>
    <cellStyle name="Percent" xfId="8" builtinId="5"/>
  </cellStyles>
  <dxfs count="5">
    <dxf>
      <font>
        <color rgb="FF9C5700"/>
      </font>
      <fill>
        <patternFill>
          <bgColor rgb="FFFFEB9C"/>
        </patternFill>
      </fill>
    </dxf>
    <dxf>
      <font>
        <color rgb="FF006100"/>
      </font>
      <fill>
        <patternFill>
          <bgColor rgb="FFC6EFCE"/>
        </patternFill>
      </fill>
    </dxf>
    <dxf>
      <font>
        <b/>
        <i val="0"/>
        <color rgb="FFFF0000"/>
      </font>
    </dxf>
    <dxf>
      <font>
        <b/>
        <i val="0"/>
        <color rgb="FFFF0000"/>
      </font>
    </dxf>
    <dxf>
      <font>
        <b/>
        <i val="0"/>
        <color rgb="FF00B050"/>
      </font>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23"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2</xdr:col>
      <xdr:colOff>0</xdr:colOff>
      <xdr:row>7</xdr:row>
      <xdr:rowOff>21590</xdr:rowOff>
    </xdr:from>
    <xdr:to>
      <xdr:col>8</xdr:col>
      <xdr:colOff>212135</xdr:colOff>
      <xdr:row>13</xdr:row>
      <xdr:rowOff>53340</xdr:rowOff>
    </xdr:to>
    <xdr:sp macro="" textlink="">
      <xdr:nvSpPr>
        <xdr:cNvPr id="2" name="Text Box 8">
          <a:extLst>
            <a:ext uri="{FF2B5EF4-FFF2-40B4-BE49-F238E27FC236}">
              <a16:creationId xmlns:a16="http://schemas.microsoft.com/office/drawing/2014/main" id="{001ACEF7-3B5A-4CC3-B596-78500859D8F0}"/>
            </a:ext>
          </a:extLst>
        </xdr:cNvPr>
        <xdr:cNvSpPr txBox="1">
          <a:spLocks noChangeArrowheads="1"/>
        </xdr:cNvSpPr>
      </xdr:nvSpPr>
      <xdr:spPr bwMode="auto">
        <a:xfrm>
          <a:off x="990600" y="570230"/>
          <a:ext cx="5439455" cy="1129030"/>
        </a:xfrm>
        <a:prstGeom prst="rect">
          <a:avLst/>
        </a:prstGeom>
        <a:solidFill>
          <a:srgbClr val="FFFFFF"/>
        </a:solidFill>
        <a:ln w="9525">
          <a:solidFill>
            <a:srgbClr val="000000"/>
          </a:solidFill>
          <a:miter lim="800000"/>
          <a:headEnd/>
          <a:tailEnd/>
        </a:ln>
      </xdr:spPr>
      <xdr:txBody>
        <a:bodyPr vertOverflow="clip" wrap="square" lIns="27432" tIns="27432" rIns="0" bIns="0" anchor="t" upright="1"/>
        <a:lstStyle/>
        <a:p>
          <a:pPr algn="l" rtl="0">
            <a:defRPr sz="1000"/>
          </a:pPr>
          <a:r>
            <a:rPr lang="en-GB" sz="1100" b="1" i="0" u="none" strike="noStrike" baseline="0">
              <a:solidFill>
                <a:srgbClr val="000000"/>
              </a:solidFill>
              <a:latin typeface="Calibri"/>
            </a:rPr>
            <a:t>Purpose of this TOOL:</a:t>
          </a:r>
          <a:br>
            <a:rPr lang="en-GB" sz="1100" b="0" i="0" u="none" strike="noStrike" baseline="0">
              <a:solidFill>
                <a:srgbClr val="000000"/>
              </a:solidFill>
              <a:latin typeface="Calibri"/>
            </a:rPr>
          </a:br>
          <a:r>
            <a:rPr lang="en-GB" sz="1100" b="0" i="0" u="none" strike="noStrike" baseline="0">
              <a:solidFill>
                <a:srgbClr val="000000"/>
              </a:solidFill>
              <a:latin typeface="Calibri"/>
            </a:rPr>
            <a:t>This tool was developed to support decisions making on beef farms to reduce farm carbon footprints, improve productivity and support a resilient beef industry.</a:t>
          </a:r>
        </a:p>
        <a:p>
          <a:pPr algn="l" rtl="0">
            <a:defRPr sz="1000"/>
          </a:pPr>
          <a:endParaRPr lang="en-GB" sz="1100" b="1" i="0" u="none" strike="noStrike" baseline="0">
            <a:solidFill>
              <a:srgbClr val="000000"/>
            </a:solidFill>
            <a:latin typeface="Calibri"/>
          </a:endParaRPr>
        </a:p>
      </xdr:txBody>
    </xdr:sp>
    <xdr:clientData/>
  </xdr:twoCellAnchor>
  <xdr:twoCellAnchor editAs="absolute">
    <xdr:from>
      <xdr:col>0</xdr:col>
      <xdr:colOff>0</xdr:colOff>
      <xdr:row>0</xdr:row>
      <xdr:rowOff>0</xdr:rowOff>
    </xdr:from>
    <xdr:to>
      <xdr:col>3</xdr:col>
      <xdr:colOff>86107</xdr:colOff>
      <xdr:row>2</xdr:row>
      <xdr:rowOff>133349</xdr:rowOff>
    </xdr:to>
    <xdr:pic>
      <xdr:nvPicPr>
        <xdr:cNvPr id="4" name="Picture 3">
          <a:extLst>
            <a:ext uri="{FF2B5EF4-FFF2-40B4-BE49-F238E27FC236}">
              <a16:creationId xmlns:a16="http://schemas.microsoft.com/office/drawing/2014/main" id="{DC700EBA-B876-7C1A-8B48-2A5633FBE40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99362" cy="67944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2</xdr:col>
      <xdr:colOff>428625</xdr:colOff>
      <xdr:row>8</xdr:row>
      <xdr:rowOff>104775</xdr:rowOff>
    </xdr:from>
    <xdr:ext cx="4752975" cy="264560"/>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1038225" y="295275"/>
          <a:ext cx="4752975"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GB" sz="1100"/>
        </a:p>
      </xdr:txBody>
    </xdr:sp>
    <xdr:clientData/>
  </xdr:oneCellAnchor>
  <xdr:twoCellAnchor>
    <xdr:from>
      <xdr:col>2</xdr:col>
      <xdr:colOff>57149</xdr:colOff>
      <xdr:row>2</xdr:row>
      <xdr:rowOff>9526</xdr:rowOff>
    </xdr:from>
    <xdr:to>
      <xdr:col>3</xdr:col>
      <xdr:colOff>19050</xdr:colOff>
      <xdr:row>9</xdr:row>
      <xdr:rowOff>11477</xdr:rowOff>
    </xdr:to>
    <xdr:sp macro="" textlink="">
      <xdr:nvSpPr>
        <xdr:cNvPr id="3" name="Text Box 8">
          <a:extLst>
            <a:ext uri="{FF2B5EF4-FFF2-40B4-BE49-F238E27FC236}">
              <a16:creationId xmlns:a16="http://schemas.microsoft.com/office/drawing/2014/main" id="{00000000-0008-0000-0200-000008040000}"/>
            </a:ext>
          </a:extLst>
        </xdr:cNvPr>
        <xdr:cNvSpPr txBox="1">
          <a:spLocks noChangeArrowheads="1"/>
        </xdr:cNvSpPr>
      </xdr:nvSpPr>
      <xdr:spPr bwMode="auto">
        <a:xfrm>
          <a:off x="1457209" y="468562"/>
          <a:ext cx="5309672" cy="1367584"/>
        </a:xfrm>
        <a:prstGeom prst="rect">
          <a:avLst/>
        </a:prstGeom>
        <a:solidFill>
          <a:srgbClr val="FFFFFF"/>
        </a:solidFill>
        <a:ln w="9525">
          <a:solidFill>
            <a:srgbClr val="000000"/>
          </a:solidFill>
          <a:miter lim="800000"/>
          <a:headEnd/>
          <a:tailEnd/>
        </a:ln>
      </xdr:spPr>
      <xdr:txBody>
        <a:bodyPr vertOverflow="clip" wrap="square" lIns="27432" tIns="27432" rIns="0" bIns="0" anchor="t" upright="1"/>
        <a:lstStyle/>
        <a:p>
          <a:pPr algn="l" rtl="0">
            <a:defRPr sz="1000"/>
          </a:pPr>
          <a:r>
            <a:rPr lang="en-GB" sz="1100" b="1" i="0" u="none" strike="noStrike" baseline="0">
              <a:solidFill>
                <a:srgbClr val="000000"/>
              </a:solidFill>
              <a:latin typeface="Calibri"/>
            </a:rPr>
            <a:t>Purpose of this step:</a:t>
          </a:r>
          <a:br>
            <a:rPr lang="en-GB" sz="1100" b="0" i="0" u="none" strike="noStrike" baseline="0">
              <a:solidFill>
                <a:srgbClr val="000000"/>
              </a:solidFill>
              <a:latin typeface="Calibri"/>
            </a:rPr>
          </a:br>
          <a:r>
            <a:rPr lang="en-GB" sz="1100" b="0" i="0" u="none" strike="noStrike" baseline="0">
              <a:solidFill>
                <a:srgbClr val="000000"/>
              </a:solidFill>
              <a:latin typeface="Calibri"/>
            </a:rPr>
            <a:t>This is a list of the interventions that are applicable to your farming system.</a:t>
          </a:r>
        </a:p>
        <a:p>
          <a:pPr algn="l" rtl="0">
            <a:defRPr sz="1000"/>
          </a:pPr>
          <a:r>
            <a:rPr lang="en-GB" sz="1100" b="1" i="0" u="none" strike="noStrike" baseline="0">
              <a:solidFill>
                <a:srgbClr val="000000"/>
              </a:solidFill>
              <a:latin typeface="Calibri"/>
            </a:rPr>
            <a:t>Input:</a:t>
          </a:r>
        </a:p>
        <a:p>
          <a:pPr algn="l" rtl="0">
            <a:defRPr sz="1000"/>
          </a:pPr>
          <a:r>
            <a:rPr lang="en-GB" sz="1100" b="0" i="0" u="none" strike="noStrike" baseline="0">
              <a:solidFill>
                <a:srgbClr val="000000"/>
              </a:solidFill>
              <a:latin typeface="+mn-lt"/>
            </a:rPr>
            <a:t>Long list of options based on your ideas  </a:t>
          </a:r>
        </a:p>
        <a:p>
          <a:pPr algn="l" rtl="0">
            <a:defRPr sz="1000"/>
          </a:pPr>
          <a:r>
            <a:rPr lang="en-GB" sz="1100" b="1" i="0" u="none" strike="noStrike" baseline="0">
              <a:solidFill>
                <a:srgbClr val="000000"/>
              </a:solidFill>
              <a:latin typeface="Calibri"/>
            </a:rPr>
            <a:t>Output:</a:t>
          </a:r>
        </a:p>
        <a:p>
          <a:pPr algn="l" rtl="0">
            <a:defRPr sz="1000"/>
          </a:pPr>
          <a:r>
            <a:rPr lang="en-GB" sz="1100" b="0" i="0" u="none" strike="noStrike" baseline="0">
              <a:solidFill>
                <a:srgbClr val="000000"/>
              </a:solidFill>
              <a:latin typeface="Calibri"/>
            </a:rPr>
            <a:t>Rejection of unsuitable options. The remaining options will be evaluated at the later stages of the process.</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57150</xdr:colOff>
      <xdr:row>2</xdr:row>
      <xdr:rowOff>66675</xdr:rowOff>
    </xdr:from>
    <xdr:to>
      <xdr:col>3</xdr:col>
      <xdr:colOff>605119</xdr:colOff>
      <xdr:row>13</xdr:row>
      <xdr:rowOff>135467</xdr:rowOff>
    </xdr:to>
    <xdr:sp macro="" textlink="">
      <xdr:nvSpPr>
        <xdr:cNvPr id="3" name="Text Box 8">
          <a:extLst>
            <a:ext uri="{FF2B5EF4-FFF2-40B4-BE49-F238E27FC236}">
              <a16:creationId xmlns:a16="http://schemas.microsoft.com/office/drawing/2014/main" id="{00000000-0008-0000-0400-000003000000}"/>
            </a:ext>
          </a:extLst>
        </xdr:cNvPr>
        <xdr:cNvSpPr txBox="1">
          <a:spLocks noChangeArrowheads="1"/>
        </xdr:cNvSpPr>
      </xdr:nvSpPr>
      <xdr:spPr bwMode="auto">
        <a:xfrm>
          <a:off x="1665817" y="523875"/>
          <a:ext cx="6813302" cy="2117725"/>
        </a:xfrm>
        <a:prstGeom prst="rect">
          <a:avLst/>
        </a:prstGeom>
        <a:solidFill>
          <a:srgbClr val="FFFFFF"/>
        </a:solidFill>
        <a:ln w="9525">
          <a:solidFill>
            <a:srgbClr val="000000"/>
          </a:solidFill>
          <a:miter lim="800000"/>
          <a:headEnd/>
          <a:tailEnd/>
        </a:ln>
      </xdr:spPr>
      <xdr:txBody>
        <a:bodyPr vertOverflow="clip" wrap="square" lIns="27432" tIns="27432" rIns="0" bIns="0" anchor="t" upright="1"/>
        <a:lstStyle/>
        <a:p>
          <a:pPr algn="l" rtl="0">
            <a:defRPr sz="1000"/>
          </a:pPr>
          <a:r>
            <a:rPr lang="en-GB" sz="1100" b="1" i="0" u="none" strike="noStrike" baseline="0">
              <a:solidFill>
                <a:srgbClr val="000000"/>
              </a:solidFill>
              <a:latin typeface="Calibri"/>
            </a:rPr>
            <a:t>Purpose of this step:</a:t>
          </a:r>
          <a:br>
            <a:rPr lang="en-GB" sz="1100" b="0" i="0" u="none" strike="noStrike" baseline="0">
              <a:solidFill>
                <a:srgbClr val="000000"/>
              </a:solidFill>
              <a:latin typeface="Calibri"/>
            </a:rPr>
          </a:br>
          <a:r>
            <a:rPr lang="en-GB" sz="1100" b="0" i="0" u="none" strike="noStrike" baseline="0">
              <a:solidFill>
                <a:srgbClr val="000000"/>
              </a:solidFill>
              <a:latin typeface="Calibri"/>
            </a:rPr>
            <a:t>To evaluate each option on the criteria. Depending on the units or scale selected in the previous step, a score will be assigned to each option which will reflect how it performs on the particular criterion. </a:t>
          </a:r>
        </a:p>
        <a:p>
          <a:pPr algn="l" rtl="0">
            <a:defRPr sz="1000"/>
          </a:pPr>
          <a:r>
            <a:rPr lang="en-GB" sz="1100" b="0" i="0" u="none" strike="noStrike" baseline="0">
              <a:solidFill>
                <a:srgbClr val="000000"/>
              </a:solidFill>
              <a:latin typeface="Calibri"/>
            </a:rPr>
            <a:t>- If score is Likert scale or similar, consider the relative differences in consequences of each options, and asign numbers so they reflect these preferences for different options.</a:t>
          </a:r>
        </a:p>
        <a:p>
          <a:pPr marL="0" marR="0" lvl="0" indent="0" algn="l" defTabSz="914400" rtl="0" eaLnBrk="1" fontAlgn="auto" latinLnBrk="0" hangingPunct="1">
            <a:lnSpc>
              <a:spcPct val="100000"/>
            </a:lnSpc>
            <a:spcBef>
              <a:spcPts val="0"/>
            </a:spcBef>
            <a:spcAft>
              <a:spcPts val="0"/>
            </a:spcAft>
            <a:buClrTx/>
            <a:buSzTx/>
            <a:buFontTx/>
            <a:buNone/>
            <a:tabLst/>
            <a:defRPr sz="1000"/>
          </a:pPr>
          <a:r>
            <a:rPr lang="en-GB" sz="1100" b="0" i="0" u="none" strike="noStrike" baseline="0">
              <a:solidFill>
                <a:srgbClr val="000000"/>
              </a:solidFill>
              <a:latin typeface="Calibri"/>
            </a:rPr>
            <a:t>- If score is actual performance units (tCO2,</a:t>
          </a:r>
          <a:r>
            <a:rPr lang="en-GB" sz="1100" b="0" i="0" baseline="0">
              <a:effectLst/>
              <a:latin typeface="+mn-lt"/>
              <a:ea typeface="+mn-ea"/>
              <a:cs typeface="+mn-cs"/>
            </a:rPr>
            <a:t> £ per MWh, £ per tonne CO2 reduction, etc.), </a:t>
          </a:r>
          <a:r>
            <a:rPr lang="en-GB" sz="1100" b="0" i="0" u="none" strike="noStrike" baseline="0">
              <a:solidFill>
                <a:srgbClr val="000000"/>
              </a:solidFill>
              <a:latin typeface="Calibri"/>
            </a:rPr>
            <a:t>simply the number in those units can be entered.</a:t>
          </a:r>
        </a:p>
        <a:p>
          <a:pPr algn="l" rtl="0">
            <a:defRPr sz="1000"/>
          </a:pPr>
          <a:r>
            <a:rPr lang="en-GB" sz="1100" b="1" i="0" u="none" strike="noStrike" baseline="0">
              <a:solidFill>
                <a:srgbClr val="000000"/>
              </a:solidFill>
              <a:latin typeface="Calibri"/>
            </a:rPr>
            <a:t>Input:</a:t>
          </a:r>
        </a:p>
        <a:p>
          <a:pPr algn="l" rtl="0">
            <a:defRPr sz="1000"/>
          </a:pPr>
          <a:r>
            <a:rPr lang="en-GB" sz="1100" b="0" i="0" u="none" strike="noStrike" baseline="0">
              <a:solidFill>
                <a:srgbClr val="000000"/>
              </a:solidFill>
              <a:latin typeface="+mn-lt"/>
            </a:rPr>
            <a:t>Collective knowledge of group, staff, existing studies or results of data collection exercises available </a:t>
          </a:r>
          <a:r>
            <a:rPr lang="en-GB" sz="1100" b="1" i="0" u="none" strike="noStrike" baseline="0">
              <a:solidFill>
                <a:srgbClr val="000000"/>
              </a:solidFill>
              <a:latin typeface="Calibri"/>
            </a:rPr>
            <a:t>Output:</a:t>
          </a:r>
        </a:p>
        <a:p>
          <a:pPr algn="l" rtl="0">
            <a:defRPr sz="1000"/>
          </a:pPr>
          <a:r>
            <a:rPr lang="en-GB" sz="1100" b="0" i="0" u="none" strike="noStrike" baseline="0">
              <a:solidFill>
                <a:srgbClr val="000000"/>
              </a:solidFill>
              <a:latin typeface="Calibri"/>
            </a:rPr>
            <a:t>A scoring (performance) matrix</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57149</xdr:colOff>
      <xdr:row>5</xdr:row>
      <xdr:rowOff>76200</xdr:rowOff>
    </xdr:from>
    <xdr:to>
      <xdr:col>5</xdr:col>
      <xdr:colOff>0</xdr:colOff>
      <xdr:row>12</xdr:row>
      <xdr:rowOff>87630</xdr:rowOff>
    </xdr:to>
    <xdr:sp macro="" textlink="">
      <xdr:nvSpPr>
        <xdr:cNvPr id="3" name="Text Box 8">
          <a:extLst>
            <a:ext uri="{FF2B5EF4-FFF2-40B4-BE49-F238E27FC236}">
              <a16:creationId xmlns:a16="http://schemas.microsoft.com/office/drawing/2014/main" id="{00000000-0008-0000-0300-000003000000}"/>
            </a:ext>
          </a:extLst>
        </xdr:cNvPr>
        <xdr:cNvSpPr txBox="1">
          <a:spLocks noChangeArrowheads="1"/>
        </xdr:cNvSpPr>
      </xdr:nvSpPr>
      <xdr:spPr bwMode="auto">
        <a:xfrm>
          <a:off x="304799" y="1242060"/>
          <a:ext cx="5661661" cy="1291590"/>
        </a:xfrm>
        <a:prstGeom prst="rect">
          <a:avLst/>
        </a:prstGeom>
        <a:solidFill>
          <a:srgbClr val="FFFFFF"/>
        </a:solidFill>
        <a:ln w="9525">
          <a:solidFill>
            <a:srgbClr val="000000"/>
          </a:solidFill>
          <a:miter lim="800000"/>
          <a:headEnd/>
          <a:tailEnd/>
        </a:ln>
      </xdr:spPr>
      <xdr:txBody>
        <a:bodyPr vertOverflow="clip" wrap="square" lIns="27432" tIns="27432" rIns="0" bIns="0" anchor="t" upright="1"/>
        <a:lstStyle/>
        <a:p>
          <a:pPr algn="l" rtl="0">
            <a:defRPr sz="1000"/>
          </a:pPr>
          <a:r>
            <a:rPr lang="en-GB" sz="1100" b="1" i="0" u="none" strike="noStrike" baseline="0">
              <a:solidFill>
                <a:srgbClr val="000000"/>
              </a:solidFill>
              <a:latin typeface="Calibri"/>
            </a:rPr>
            <a:t>Input:</a:t>
          </a:r>
        </a:p>
        <a:p>
          <a:pPr algn="l" rtl="0">
            <a:defRPr sz="1000"/>
          </a:pPr>
          <a:r>
            <a:rPr lang="en-GB" sz="1100" b="0" i="0" u="none" strike="noStrike" baseline="0">
              <a:solidFill>
                <a:srgbClr val="000000"/>
              </a:solidFill>
              <a:latin typeface="+mn-lt"/>
            </a:rPr>
            <a:t>Please rank each of the criteria based on how important they are to you, for example if soil health is very important give it a score of 1 or 2 and if the impact on your current system is not important to you give it a score of 4 or 5. </a:t>
          </a:r>
        </a:p>
        <a:p>
          <a:pPr algn="l" rtl="0">
            <a:defRPr sz="1000"/>
          </a:pPr>
          <a:endParaRPr lang="en-GB" sz="1100" b="0" i="0" u="none" strike="noStrike" baseline="0">
            <a:solidFill>
              <a:srgbClr val="000000"/>
            </a:solidFill>
            <a:latin typeface="+mn-lt"/>
          </a:endParaRPr>
        </a:p>
        <a:p>
          <a:pPr algn="l" rtl="0">
            <a:defRPr sz="1000"/>
          </a:pPr>
          <a:r>
            <a:rPr lang="en-GB" sz="1100" b="0" i="0" u="none" strike="noStrike" baseline="0">
              <a:solidFill>
                <a:srgbClr val="000000"/>
              </a:solidFill>
              <a:latin typeface="+mn-lt"/>
            </a:rPr>
            <a:t>Rank each criteria as though you have been asked how importnat is (insert Criteria here) to your farm business?</a:t>
          </a:r>
        </a:p>
      </xdr:txBody>
    </xdr:sp>
    <xdr:clientData/>
  </xdr:twoCellAnchor>
  <xdr:twoCellAnchor editAs="absolute">
    <xdr:from>
      <xdr:col>0</xdr:col>
      <xdr:colOff>0</xdr:colOff>
      <xdr:row>0</xdr:row>
      <xdr:rowOff>0</xdr:rowOff>
    </xdr:from>
    <xdr:to>
      <xdr:col>2</xdr:col>
      <xdr:colOff>1762208</xdr:colOff>
      <xdr:row>2</xdr:row>
      <xdr:rowOff>123600</xdr:rowOff>
    </xdr:to>
    <xdr:pic>
      <xdr:nvPicPr>
        <xdr:cNvPr id="2" name="Picture 1">
          <a:extLst>
            <a:ext uri="{FF2B5EF4-FFF2-40B4-BE49-F238E27FC236}">
              <a16:creationId xmlns:a16="http://schemas.microsoft.com/office/drawing/2014/main" id="{2626473B-17D1-4405-B7F1-8D2879E0A93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001603" cy="67160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7</xdr:row>
      <xdr:rowOff>65965</xdr:rowOff>
    </xdr:from>
    <xdr:to>
      <xdr:col>5</xdr:col>
      <xdr:colOff>475130</xdr:colOff>
      <xdr:row>21</xdr:row>
      <xdr:rowOff>135777</xdr:rowOff>
    </xdr:to>
    <xdr:sp macro="" textlink="">
      <xdr:nvSpPr>
        <xdr:cNvPr id="2" name="Text Box 8">
          <a:extLst>
            <a:ext uri="{FF2B5EF4-FFF2-40B4-BE49-F238E27FC236}">
              <a16:creationId xmlns:a16="http://schemas.microsoft.com/office/drawing/2014/main" id="{EAA1FC7F-7B86-4578-80E6-14B6E57FD2CD}"/>
            </a:ext>
          </a:extLst>
        </xdr:cNvPr>
        <xdr:cNvSpPr txBox="1">
          <a:spLocks noChangeArrowheads="1"/>
        </xdr:cNvSpPr>
      </xdr:nvSpPr>
      <xdr:spPr bwMode="auto">
        <a:xfrm>
          <a:off x="277906" y="514200"/>
          <a:ext cx="7225553" cy="2579930"/>
        </a:xfrm>
        <a:prstGeom prst="rect">
          <a:avLst/>
        </a:prstGeom>
        <a:solidFill>
          <a:srgbClr val="FFFFFF"/>
        </a:solidFill>
        <a:ln w="9525">
          <a:solidFill>
            <a:srgbClr val="000000"/>
          </a:solidFill>
          <a:miter lim="800000"/>
          <a:headEnd/>
          <a:tailEnd/>
        </a:ln>
      </xdr:spPr>
      <xdr:txBody>
        <a:bodyPr vertOverflow="clip" wrap="square" lIns="27432" tIns="27432" rIns="0" bIns="0" anchor="t" upright="1"/>
        <a:lstStyle/>
        <a:p>
          <a:pPr algn="l" rtl="0">
            <a:defRPr sz="1000"/>
          </a:pPr>
          <a:r>
            <a:rPr lang="en-GB" sz="1100" b="1" i="0" u="none" strike="noStrike" baseline="0">
              <a:solidFill>
                <a:srgbClr val="000000"/>
              </a:solidFill>
              <a:latin typeface="Calibri"/>
            </a:rPr>
            <a:t>Purpose of this step:</a:t>
          </a:r>
          <a:br>
            <a:rPr lang="en-GB" sz="1100" b="0" i="0" u="none" strike="noStrike" baseline="0">
              <a:solidFill>
                <a:srgbClr val="000000"/>
              </a:solidFill>
              <a:latin typeface="Calibri"/>
            </a:rPr>
          </a:br>
          <a:r>
            <a:rPr lang="en-GB" sz="1100" b="0" i="0" u="none" strike="noStrike" baseline="0">
              <a:solidFill>
                <a:srgbClr val="000000"/>
              </a:solidFill>
              <a:latin typeface="Calibri"/>
            </a:rPr>
            <a:t>This sheet provides a summary of results of the scoring exercise.  </a:t>
          </a:r>
        </a:p>
        <a:p>
          <a:pPr algn="l" rtl="0">
            <a:defRPr sz="1000"/>
          </a:pPr>
          <a:r>
            <a:rPr lang="en-GB" sz="1100" b="0" i="0" u="none" strike="noStrike" baseline="0">
              <a:solidFill>
                <a:srgbClr val="000000"/>
              </a:solidFill>
              <a:latin typeface="Calibri"/>
            </a:rPr>
            <a:t>It gives a score which includes  criteria in all categories, as a weighted average. </a:t>
          </a:r>
        </a:p>
        <a:p>
          <a:pPr algn="l" rtl="0">
            <a:defRPr sz="1000"/>
          </a:pPr>
          <a:endParaRPr lang="en-GB" sz="1100" b="1" i="0" u="none" strike="noStrike" baseline="0">
            <a:solidFill>
              <a:srgbClr val="000000"/>
            </a:solidFill>
            <a:latin typeface="Calibri"/>
          </a:endParaRPr>
        </a:p>
        <a:p>
          <a:pPr algn="l" rtl="0">
            <a:defRPr sz="1000"/>
          </a:pPr>
          <a:r>
            <a:rPr lang="en-GB" sz="1100" b="1" i="0" u="none" strike="noStrike" baseline="0">
              <a:solidFill>
                <a:srgbClr val="000000"/>
              </a:solidFill>
              <a:latin typeface="Calibri"/>
            </a:rPr>
            <a:t>Input:</a:t>
          </a:r>
        </a:p>
        <a:p>
          <a:pPr algn="l" rtl="0">
            <a:defRPr sz="1000"/>
          </a:pPr>
          <a:r>
            <a:rPr lang="en-GB" sz="1100" b="0" i="0" u="none" strike="noStrike" baseline="0">
              <a:solidFill>
                <a:srgbClr val="000000"/>
              </a:solidFill>
              <a:latin typeface="+mn-lt"/>
            </a:rPr>
            <a:t>All previous calculations and inputs.</a:t>
          </a:r>
        </a:p>
        <a:p>
          <a:pPr rtl="0"/>
          <a:r>
            <a:rPr lang="en-GB" sz="1100" b="0" i="0" baseline="0">
              <a:effectLst/>
              <a:latin typeface="+mn-lt"/>
              <a:ea typeface="+mn-ea"/>
              <a:cs typeface="+mn-cs"/>
            </a:rPr>
            <a:t>Discussions on prioritisation: </a:t>
          </a:r>
          <a:br>
            <a:rPr lang="en-GB" sz="1100" b="0" i="0" baseline="0">
              <a:effectLst/>
              <a:latin typeface="+mn-lt"/>
              <a:ea typeface="+mn-ea"/>
              <a:cs typeface="+mn-cs"/>
            </a:rPr>
          </a:br>
          <a:r>
            <a:rPr lang="en-GB" sz="1100" b="0" i="0" baseline="0">
              <a:effectLst/>
              <a:latin typeface="+mn-lt"/>
              <a:ea typeface="+mn-ea"/>
              <a:cs typeface="+mn-cs"/>
            </a:rPr>
            <a:t>- How different are the scores? Does the result make sense?</a:t>
          </a:r>
        </a:p>
        <a:p>
          <a:pPr rtl="0"/>
          <a:r>
            <a:rPr lang="en-GB" sz="1100" b="0" i="0" baseline="0">
              <a:effectLst/>
              <a:latin typeface="+mn-lt"/>
              <a:ea typeface="+mn-ea"/>
              <a:cs typeface="+mn-cs"/>
            </a:rPr>
            <a:t>- Is there anything strange?</a:t>
          </a:r>
          <a:endParaRPr lang="en-GB">
            <a:effectLst/>
          </a:endParaRPr>
        </a:p>
        <a:p>
          <a:pPr rtl="0"/>
          <a:r>
            <a:rPr lang="en-GB" sz="1100" b="0" i="0" u="none" strike="noStrike" baseline="0">
              <a:solidFill>
                <a:srgbClr val="000000"/>
              </a:solidFill>
              <a:effectLst/>
              <a:latin typeface="+mn-lt"/>
              <a:ea typeface="+mn-ea"/>
              <a:cs typeface="+mn-cs"/>
            </a:rPr>
            <a:t>Consider sensitivity analysis on inputs.</a:t>
          </a:r>
          <a:endParaRPr lang="en-GB" sz="1100" b="0" i="0" u="none" strike="noStrike" baseline="0">
            <a:solidFill>
              <a:srgbClr val="000000"/>
            </a:solidFill>
            <a:latin typeface="+mn-lt"/>
          </a:endParaRPr>
        </a:p>
        <a:p>
          <a:pPr algn="l" rtl="0">
            <a:defRPr sz="1000"/>
          </a:pPr>
          <a:r>
            <a:rPr lang="en-GB" sz="1100" b="0" i="0" u="none" strike="noStrike" baseline="0">
              <a:solidFill>
                <a:srgbClr val="000000"/>
              </a:solidFill>
              <a:latin typeface="Calibri"/>
            </a:rPr>
            <a:t>For this, adjust the required step in a separate Excel file</a:t>
          </a:r>
        </a:p>
        <a:p>
          <a:pPr algn="l" rtl="0">
            <a:defRPr sz="1000"/>
          </a:pPr>
          <a:endParaRPr lang="en-GB" sz="1100" b="1" i="0" u="none" strike="noStrike" baseline="0">
            <a:solidFill>
              <a:srgbClr val="000000"/>
            </a:solidFill>
            <a:latin typeface="Calibri"/>
          </a:endParaRPr>
        </a:p>
        <a:p>
          <a:pPr algn="l" rtl="0">
            <a:defRPr sz="1000"/>
          </a:pPr>
          <a:r>
            <a:rPr lang="en-GB" sz="1100" b="1" i="0" u="none" strike="noStrike" baseline="0">
              <a:solidFill>
                <a:srgbClr val="000000"/>
              </a:solidFill>
              <a:latin typeface="Calibri"/>
            </a:rPr>
            <a:t>Output:</a:t>
          </a:r>
        </a:p>
        <a:p>
          <a:pPr algn="l" rtl="0">
            <a:defRPr sz="1000"/>
          </a:pPr>
          <a:r>
            <a:rPr lang="en-GB" sz="1100" b="0" i="0" u="none" strike="noStrike" baseline="0">
              <a:solidFill>
                <a:srgbClr val="000000"/>
              </a:solidFill>
              <a:latin typeface="Calibri"/>
            </a:rPr>
            <a:t>Ranking of options, agreement which are to be prioritised.</a:t>
          </a:r>
        </a:p>
        <a:p>
          <a:pPr algn="l" rtl="0">
            <a:defRPr sz="1000"/>
          </a:pPr>
          <a:r>
            <a:rPr lang="en-GB" sz="1100" b="0" i="0" u="none" strike="noStrike" baseline="0">
              <a:solidFill>
                <a:srgbClr val="000000"/>
              </a:solidFill>
              <a:latin typeface="Calibri"/>
            </a:rPr>
            <a:t>Recommendations  for inclusion in further analysis.</a:t>
          </a:r>
        </a:p>
        <a:p>
          <a:pPr algn="l" rtl="0">
            <a:defRPr sz="1000"/>
          </a:pPr>
          <a:endParaRPr lang="en-GB" sz="1100" b="0" i="0" u="none" strike="noStrike" baseline="0">
            <a:solidFill>
              <a:srgbClr val="000000"/>
            </a:solidFill>
            <a:latin typeface="Calibri"/>
          </a:endParaRPr>
        </a:p>
      </xdr:txBody>
    </xdr:sp>
    <xdr:clientData/>
  </xdr:twoCellAnchor>
  <xdr:twoCellAnchor editAs="absolute">
    <xdr:from>
      <xdr:col>0</xdr:col>
      <xdr:colOff>0</xdr:colOff>
      <xdr:row>0</xdr:row>
      <xdr:rowOff>0</xdr:rowOff>
    </xdr:from>
    <xdr:to>
      <xdr:col>3</xdr:col>
      <xdr:colOff>1284053</xdr:colOff>
      <xdr:row>2</xdr:row>
      <xdr:rowOff>125505</xdr:rowOff>
    </xdr:to>
    <xdr:pic>
      <xdr:nvPicPr>
        <xdr:cNvPr id="3" name="Picture 2">
          <a:extLst>
            <a:ext uri="{FF2B5EF4-FFF2-40B4-BE49-F238E27FC236}">
              <a16:creationId xmlns:a16="http://schemas.microsoft.com/office/drawing/2014/main" id="{E6C8092D-F365-4D43-A246-BBA9DF91D27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001603" cy="67160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oneCellAnchor>
    <xdr:from>
      <xdr:col>2</xdr:col>
      <xdr:colOff>428625</xdr:colOff>
      <xdr:row>1</xdr:row>
      <xdr:rowOff>104775</xdr:rowOff>
    </xdr:from>
    <xdr:ext cx="4752975" cy="264560"/>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1543050" y="295275"/>
          <a:ext cx="4752975"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GB" sz="1100"/>
        </a:p>
      </xdr:txBody>
    </xdr:sp>
    <xdr:clientData/>
  </xdr:oneCellAnchor>
  <xdr:twoCellAnchor>
    <xdr:from>
      <xdr:col>2</xdr:col>
      <xdr:colOff>79560</xdr:colOff>
      <xdr:row>2</xdr:row>
      <xdr:rowOff>47624</xdr:rowOff>
    </xdr:from>
    <xdr:to>
      <xdr:col>5</xdr:col>
      <xdr:colOff>1584510</xdr:colOff>
      <xdr:row>9</xdr:row>
      <xdr:rowOff>119402</xdr:rowOff>
    </xdr:to>
    <xdr:sp macro="" textlink="">
      <xdr:nvSpPr>
        <xdr:cNvPr id="3" name="Text Box 8">
          <a:extLst>
            <a:ext uri="{FF2B5EF4-FFF2-40B4-BE49-F238E27FC236}">
              <a16:creationId xmlns:a16="http://schemas.microsoft.com/office/drawing/2014/main" id="{00000000-0008-0000-0500-000003000000}"/>
            </a:ext>
          </a:extLst>
        </xdr:cNvPr>
        <xdr:cNvSpPr txBox="1">
          <a:spLocks noChangeArrowheads="1"/>
        </xdr:cNvSpPr>
      </xdr:nvSpPr>
      <xdr:spPr bwMode="auto">
        <a:xfrm>
          <a:off x="2044261" y="514376"/>
          <a:ext cx="5879394" cy="1439470"/>
        </a:xfrm>
        <a:prstGeom prst="rect">
          <a:avLst/>
        </a:prstGeom>
        <a:solidFill>
          <a:srgbClr val="FFFFFF"/>
        </a:solidFill>
        <a:ln w="9525">
          <a:solidFill>
            <a:srgbClr val="000000"/>
          </a:solidFill>
          <a:miter lim="800000"/>
          <a:headEnd/>
          <a:tailEnd/>
        </a:ln>
      </xdr:spPr>
      <xdr:txBody>
        <a:bodyPr vertOverflow="clip" wrap="square" lIns="27432" tIns="27432" rIns="0" bIns="0" anchor="t" upright="1"/>
        <a:lstStyle/>
        <a:p>
          <a:pPr algn="l" rtl="0">
            <a:defRPr sz="1000"/>
          </a:pPr>
          <a:r>
            <a:rPr lang="en-GB" sz="1100" b="1" i="0" u="none" strike="noStrike" baseline="0">
              <a:solidFill>
                <a:srgbClr val="000000"/>
              </a:solidFill>
              <a:latin typeface="Calibri"/>
            </a:rPr>
            <a:t>Purpose of this step:</a:t>
          </a:r>
          <a:br>
            <a:rPr lang="en-GB" sz="1100" b="0" i="0" u="none" strike="noStrike" baseline="0">
              <a:solidFill>
                <a:srgbClr val="000000"/>
              </a:solidFill>
              <a:latin typeface="Calibri"/>
            </a:rPr>
          </a:br>
          <a:r>
            <a:rPr lang="en-GB" sz="1100" b="0" i="0" u="none" strike="noStrike" baseline="0">
              <a:solidFill>
                <a:srgbClr val="000000"/>
              </a:solidFill>
              <a:latin typeface="Calibri"/>
            </a:rPr>
            <a:t>To assess weights of each criterion to reflect its relative importance to the decision.</a:t>
          </a:r>
        </a:p>
        <a:p>
          <a:pPr algn="l" rtl="0">
            <a:defRPr sz="1000"/>
          </a:pPr>
          <a:r>
            <a:rPr lang="en-GB" sz="1100" b="1" i="0" u="none" strike="noStrike" baseline="0">
              <a:solidFill>
                <a:srgbClr val="000000"/>
              </a:solidFill>
              <a:latin typeface="Calibri"/>
            </a:rPr>
            <a:t>Input:</a:t>
          </a:r>
        </a:p>
        <a:p>
          <a:pPr algn="l" rtl="0">
            <a:defRPr sz="1000"/>
          </a:pPr>
          <a:r>
            <a:rPr lang="en-GB" sz="1100" b="0" i="0" u="none" strike="noStrike" baseline="0">
              <a:solidFill>
                <a:srgbClr val="000000"/>
              </a:solidFill>
              <a:latin typeface="+mn-lt"/>
            </a:rPr>
            <a:t>List of options</a:t>
          </a:r>
        </a:p>
        <a:p>
          <a:pPr algn="l" rtl="0">
            <a:defRPr sz="1000"/>
          </a:pPr>
          <a:r>
            <a:rPr lang="en-GB" sz="1100" b="0" i="0" u="none" strike="noStrike" baseline="0">
              <a:solidFill>
                <a:srgbClr val="000000"/>
              </a:solidFill>
              <a:latin typeface="+mn-lt"/>
            </a:rPr>
            <a:t>Discussion with group and staff</a:t>
          </a:r>
        </a:p>
        <a:p>
          <a:pPr algn="l" rtl="0">
            <a:defRPr sz="1000"/>
          </a:pPr>
          <a:r>
            <a:rPr lang="en-GB" sz="1100" b="1" i="0" u="none" strike="noStrike" baseline="0">
              <a:solidFill>
                <a:srgbClr val="000000"/>
              </a:solidFill>
              <a:latin typeface="Calibri"/>
            </a:rPr>
            <a:t>Output:</a:t>
          </a:r>
        </a:p>
        <a:p>
          <a:pPr algn="l" rtl="0">
            <a:defRPr sz="1000"/>
          </a:pPr>
          <a:r>
            <a:rPr lang="en-GB" sz="1100" b="0" i="0" u="none" strike="noStrike" baseline="0">
              <a:solidFill>
                <a:srgbClr val="000000"/>
              </a:solidFill>
              <a:latin typeface="Calibri"/>
            </a:rPr>
            <a:t>A complete set of weights, reflecting the relative importance of each criterion to the decision </a:t>
          </a:r>
        </a:p>
        <a:p>
          <a:pPr algn="l" rtl="0">
            <a:defRPr sz="1000"/>
          </a:pPr>
          <a:endParaRPr lang="en-GB" sz="1100" b="1" i="0" u="none" strike="noStrike" baseline="0">
            <a:solidFill>
              <a:srgbClr val="000000"/>
            </a:solidFill>
            <a:latin typeface="Calibri"/>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xdr:col>
      <xdr:colOff>79561</xdr:colOff>
      <xdr:row>2</xdr:row>
      <xdr:rowOff>47624</xdr:rowOff>
    </xdr:from>
    <xdr:to>
      <xdr:col>5</xdr:col>
      <xdr:colOff>908237</xdr:colOff>
      <xdr:row>6</xdr:row>
      <xdr:rowOff>145677</xdr:rowOff>
    </xdr:to>
    <xdr:sp macro="" textlink="">
      <xdr:nvSpPr>
        <xdr:cNvPr id="3" name="Text Box 8">
          <a:extLst>
            <a:ext uri="{FF2B5EF4-FFF2-40B4-BE49-F238E27FC236}">
              <a16:creationId xmlns:a16="http://schemas.microsoft.com/office/drawing/2014/main" id="{00000000-0008-0000-0600-000003000000}"/>
            </a:ext>
          </a:extLst>
        </xdr:cNvPr>
        <xdr:cNvSpPr txBox="1">
          <a:spLocks noChangeArrowheads="1"/>
        </xdr:cNvSpPr>
      </xdr:nvSpPr>
      <xdr:spPr bwMode="auto">
        <a:xfrm>
          <a:off x="1558737" y="507065"/>
          <a:ext cx="6308353" cy="860053"/>
        </a:xfrm>
        <a:prstGeom prst="rect">
          <a:avLst/>
        </a:prstGeom>
        <a:solidFill>
          <a:srgbClr val="FFFFFF"/>
        </a:solidFill>
        <a:ln w="9525">
          <a:solidFill>
            <a:srgbClr val="000000"/>
          </a:solidFill>
          <a:miter lim="800000"/>
          <a:headEnd/>
          <a:tailEnd/>
        </a:ln>
      </xdr:spPr>
      <xdr:txBody>
        <a:bodyPr vertOverflow="clip" wrap="square" lIns="27432" tIns="27432" rIns="0" bIns="0" anchor="t" upright="1"/>
        <a:lstStyle/>
        <a:p>
          <a:pPr algn="l" rtl="0">
            <a:defRPr sz="1000"/>
          </a:pPr>
          <a:r>
            <a:rPr lang="en-GB" sz="1100" b="1" i="0" u="none" strike="noStrike" baseline="0">
              <a:solidFill>
                <a:srgbClr val="000000"/>
              </a:solidFill>
              <a:latin typeface="Calibri"/>
            </a:rPr>
            <a:t>Automatic step.</a:t>
          </a:r>
        </a:p>
        <a:p>
          <a:pPr algn="l" rtl="0">
            <a:defRPr sz="1000"/>
          </a:pPr>
          <a:endParaRPr lang="en-GB" sz="1100" b="1" i="0" u="none" strike="noStrike" baseline="0">
            <a:solidFill>
              <a:srgbClr val="000000"/>
            </a:solidFill>
            <a:latin typeface="Calibri"/>
          </a:endParaRPr>
        </a:p>
        <a:p>
          <a:pPr algn="l" rtl="0">
            <a:defRPr sz="1000"/>
          </a:pPr>
          <a:r>
            <a:rPr lang="en-GB" sz="1100" b="1" i="0" u="none" strike="noStrike" baseline="0">
              <a:solidFill>
                <a:srgbClr val="000000"/>
              </a:solidFill>
              <a:latin typeface="Calibri"/>
            </a:rPr>
            <a:t>Uses weighted sum method for aggregation</a:t>
          </a:r>
        </a:p>
      </xdr:txBody>
    </xdr:sp>
    <xdr:clientData/>
  </xdr:twoCellAnchor>
</xdr:wsDr>
</file>

<file path=xl/drawings/drawing8.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1655881</xdr:colOff>
      <xdr:row>2</xdr:row>
      <xdr:rowOff>125505</xdr:rowOff>
    </xdr:to>
    <xdr:pic>
      <xdr:nvPicPr>
        <xdr:cNvPr id="2" name="Picture 1">
          <a:extLst>
            <a:ext uri="{FF2B5EF4-FFF2-40B4-BE49-F238E27FC236}">
              <a16:creationId xmlns:a16="http://schemas.microsoft.com/office/drawing/2014/main" id="{4BBA9CCD-C690-41EB-B948-9068BCCBF4E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001603" cy="67160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3.xml.rels><?xml version="1.0" encoding="UTF-8" standalone="yes"?>
<Relationships xmlns="http://schemas.openxmlformats.org/package/2006/relationships"><Relationship Id="rId13" Type="http://schemas.openxmlformats.org/officeDocument/2006/relationships/hyperlink" Target="https://www.farmingforabetterclimate.org/improving-farm-profitability/optimising-livestock-performance/working-towards-net-zero-carbon-emissions-improving-grass-growth/" TargetMode="External"/><Relationship Id="rId18" Type="http://schemas.openxmlformats.org/officeDocument/2006/relationships/hyperlink" Target="https://www.fas.scot/livestock/beef-cattle/beef-updates/cattle-health/" TargetMode="External"/><Relationship Id="rId26" Type="http://schemas.openxmlformats.org/officeDocument/2006/relationships/hyperlink" Target="https://www.farmingforabetterclimate.org/case_studies_what_have_others_done/case-study-working-towards-net-zero-carbon-at-auchmore-farm/" TargetMode="External"/><Relationship Id="rId39" Type="http://schemas.openxmlformats.org/officeDocument/2006/relationships/hyperlink" Target="https://www.farmingforabetterclimate.org/improving-farm-profitability/optimising-livestock-performance/working-towards-net-zero-carbon-emissions-improving-fertility-in-the-beef-herd/" TargetMode="External"/><Relationship Id="rId21" Type="http://schemas.openxmlformats.org/officeDocument/2006/relationships/hyperlink" Target="https://www.farmingforabetterclimate.org/improving-farm-profitability/optimising-livestock-performance/working-towards-net-zero-carbon-emissions-maximising-growth-rates/" TargetMode="External"/><Relationship Id="rId34" Type="http://schemas.openxmlformats.org/officeDocument/2006/relationships/hyperlink" Target="https://www.fas.scot/crops-soils/soils/understanding-soil-ph-additional-resources/" TargetMode="External"/><Relationship Id="rId42" Type="http://schemas.openxmlformats.org/officeDocument/2006/relationships/hyperlink" Target="https://www.fas.scot/downloads/an-introduction-to-benchmarking-cattle/" TargetMode="External"/><Relationship Id="rId47" Type="http://schemas.openxmlformats.org/officeDocument/2006/relationships/hyperlink" Target="https://www.farmingforabetterclimate.org/case_studies_what_have_others_done/case-study-maximising-production-from-forage-at-east-fingask/" TargetMode="External"/><Relationship Id="rId50" Type="http://schemas.openxmlformats.org/officeDocument/2006/relationships/hyperlink" Target="https://www.fas.scot/downloads/nature-based-solution-to-combat-rising-fertiliser-costs/" TargetMode="External"/><Relationship Id="rId55" Type="http://schemas.openxmlformats.org/officeDocument/2006/relationships/hyperlink" Target="https://www.fas.scot/article/losses-at-calving-should-i-investigate/" TargetMode="External"/><Relationship Id="rId63" Type="http://schemas.openxmlformats.org/officeDocument/2006/relationships/hyperlink" Target="https://www.fas.scot/grassland/multi-species-grassland-sward-tool/" TargetMode="External"/><Relationship Id="rId7" Type="http://schemas.openxmlformats.org/officeDocument/2006/relationships/hyperlink" Target="https://www.fas.scot/news/improving-technical-efficiency-and-reducing-carbon-emissions/" TargetMode="External"/><Relationship Id="rId2" Type="http://schemas.openxmlformats.org/officeDocument/2006/relationships/hyperlink" Target="https://www.fas.scot/news/improving-technical-efficiency-and-reducing-carbon-emissions/" TargetMode="External"/><Relationship Id="rId16" Type="http://schemas.openxmlformats.org/officeDocument/2006/relationships/hyperlink" Target="https://www.fas.scot/crops-soils/soils/understanding-soil-ph/" TargetMode="External"/><Relationship Id="rId20" Type="http://schemas.openxmlformats.org/officeDocument/2006/relationships/hyperlink" Target="https://www.farmingforabetterclimate.org/improving-farm-profitability/optimising-livestock-performance/working-towards-net-zero-carbon-emissions-beef-bull-selection/" TargetMode="External"/><Relationship Id="rId29" Type="http://schemas.openxmlformats.org/officeDocument/2006/relationships/hyperlink" Target="https://www.fas.scot/publication/preparing-for-calving-and-maximising-live-calves/" TargetMode="External"/><Relationship Id="rId41" Type="http://schemas.openxmlformats.org/officeDocument/2006/relationships/hyperlink" Target="https://www.fas.scot/livestock/cattle-and-sheep-record-keeping-video-series/" TargetMode="External"/><Relationship Id="rId54" Type="http://schemas.openxmlformats.org/officeDocument/2006/relationships/hyperlink" Target="https://www.fas.scot/news/finishing-options-for-beef-cattle/" TargetMode="External"/><Relationship Id="rId62" Type="http://schemas.openxmlformats.org/officeDocument/2006/relationships/hyperlink" Target="https://www.fas.scot/article/bull-buyers-checklist/" TargetMode="External"/><Relationship Id="rId1" Type="http://schemas.openxmlformats.org/officeDocument/2006/relationships/hyperlink" Target="https://www.fas.scot/news/methane-production-and-what-can-we-do-about-it/" TargetMode="External"/><Relationship Id="rId6" Type="http://schemas.openxmlformats.org/officeDocument/2006/relationships/hyperlink" Target="https://www.fas.scot/publication/grassland-productivity-grazing-management/" TargetMode="External"/><Relationship Id="rId11" Type="http://schemas.openxmlformats.org/officeDocument/2006/relationships/hyperlink" Target="https://www.fas.scot/publication/grazing-for-profit-and-biodiversity-at-tullochgorum/" TargetMode="External"/><Relationship Id="rId24" Type="http://schemas.openxmlformats.org/officeDocument/2006/relationships/hyperlink" Target="https://www.fas.scot/grassland/" TargetMode="External"/><Relationship Id="rId32" Type="http://schemas.openxmlformats.org/officeDocument/2006/relationships/hyperlink" Target="https://www.farmingforabetterclimate.org/about-us/press-articles/transitioning-to-reduced-tillage/" TargetMode="External"/><Relationship Id="rId37" Type="http://schemas.openxmlformats.org/officeDocument/2006/relationships/hyperlink" Target="https://www.farmingforabetterclimate.org/case_studies_what_have_others_done/case-study-working-towards-net-zero-carbon-at-millburn-farm/" TargetMode="External"/><Relationship Id="rId40" Type="http://schemas.openxmlformats.org/officeDocument/2006/relationships/hyperlink" Target="https://www.fas.scot/article/do-you-know-what-your-cows-weigh/" TargetMode="External"/><Relationship Id="rId45" Type="http://schemas.openxmlformats.org/officeDocument/2006/relationships/hyperlink" Target="https://www.farmingforabetterclimate.org/improving-farm-profitability/optimising-livestock-performance/practical-guide-silage-testing-interpreting-results/" TargetMode="External"/><Relationship Id="rId53" Type="http://schemas.openxmlformats.org/officeDocument/2006/relationships/hyperlink" Target="https://www.farmingforabetterclimate.org/improving-farm-profitability/soils-fertilisers-and-manures/establishing-a-grass-clover-sward/" TargetMode="External"/><Relationship Id="rId58" Type="http://schemas.openxmlformats.org/officeDocument/2006/relationships/hyperlink" Target="https://www.fas.scot/article/importance-of-long-fibre-in-intensive-rations/" TargetMode="External"/><Relationship Id="rId5" Type="http://schemas.openxmlformats.org/officeDocument/2006/relationships/hyperlink" Target="https://www.farmingforabetterclimate.org/improving-farm-profitability/soils-fertilisers-and-manures/establishing-a-grass-clover-sward/" TargetMode="External"/><Relationship Id="rId15" Type="http://schemas.openxmlformats.org/officeDocument/2006/relationships/hyperlink" Target="https://www.farmingforabetterclimate.org/improving-farm-profitability/soils-fertilisers-and-manures/applying-nutrients/" TargetMode="External"/><Relationship Id="rId23" Type="http://schemas.openxmlformats.org/officeDocument/2006/relationships/hyperlink" Target="https://www.farmingforabetterclimate.org/downloads/practical-guide-establishing-grass-clover-sward/" TargetMode="External"/><Relationship Id="rId28" Type="http://schemas.openxmlformats.org/officeDocument/2006/relationships/hyperlink" Target="https://www.fas.scot/article/losses-at-calving-should-i-investigate/" TargetMode="External"/><Relationship Id="rId36" Type="http://schemas.openxmlformats.org/officeDocument/2006/relationships/hyperlink" Target="https://www.fas.scot/publication/choosing-the-right-age-to-calve-heifers-with-stevie-rolfe/" TargetMode="External"/><Relationship Id="rId49" Type="http://schemas.openxmlformats.org/officeDocument/2006/relationships/hyperlink" Target="https://www.fas.scot/crops-soils/crop-health/break-crops/legumes/" TargetMode="External"/><Relationship Id="rId57" Type="http://schemas.openxmlformats.org/officeDocument/2006/relationships/hyperlink" Target="https://www.fas.scot/article/agribusiness-news-january-2023-beef/" TargetMode="External"/><Relationship Id="rId61" Type="http://schemas.openxmlformats.org/officeDocument/2006/relationships/hyperlink" Target="https://www.farmingforabetterclimate.org/improving-farm-profitability/optimising-livestock-performance/working-towards-net-zero-carbon-emissions-maximising-growth-rates/" TargetMode="External"/><Relationship Id="rId10" Type="http://schemas.openxmlformats.org/officeDocument/2006/relationships/hyperlink" Target="https://www.fas.scot/grassland/" TargetMode="External"/><Relationship Id="rId19" Type="http://schemas.openxmlformats.org/officeDocument/2006/relationships/hyperlink" Target="https://www.farmingforabetterclimate.org/improving-farm-profitability/optimising-livestock-performance/working-towards-net-zero-carbon-emissions-beef-bull-selection/" TargetMode="External"/><Relationship Id="rId31" Type="http://schemas.openxmlformats.org/officeDocument/2006/relationships/hyperlink" Target="https://www.fas.scot/publication/grassland-productivity-grazing-management/" TargetMode="External"/><Relationship Id="rId44" Type="http://schemas.openxmlformats.org/officeDocument/2006/relationships/hyperlink" Target="https://www.fas.scot/discussion-groups/south-west-dairy-focus-group/calving-pattern-fertility/" TargetMode="External"/><Relationship Id="rId52" Type="http://schemas.openxmlformats.org/officeDocument/2006/relationships/hyperlink" Target="https://www.fas.scot/livestock/cow-and-bull-management/" TargetMode="External"/><Relationship Id="rId60" Type="http://schemas.openxmlformats.org/officeDocument/2006/relationships/hyperlink" Target="https://www.farmingforabetterclimate.org/improving-farm-profitability/optimising-livestock-performance/practical-guide-livestock-nutrition/" TargetMode="External"/><Relationship Id="rId4" Type="http://schemas.openxmlformats.org/officeDocument/2006/relationships/hyperlink" Target="https://www.fas.scot/downloads/grassland-rotations-growing-guide/" TargetMode="External"/><Relationship Id="rId9" Type="http://schemas.openxmlformats.org/officeDocument/2006/relationships/hyperlink" Target="https://www.farmingforabetterclimate.org/improving-farm-profitability/optimising-livestock-performance/working-towards-net-zero-carbon-emissions-improving-grass-growth/" TargetMode="External"/><Relationship Id="rId14" Type="http://schemas.openxmlformats.org/officeDocument/2006/relationships/hyperlink" Target="https://www.farmingforabetterclimate.org/soil-regenerative-agriculture-group/regenerative-agriculture-transitioning-to-reduced-tillage/" TargetMode="External"/><Relationship Id="rId22" Type="http://schemas.openxmlformats.org/officeDocument/2006/relationships/hyperlink" Target="https://www.fas.scot/grassland/multi-species-grassland-sward-tool/" TargetMode="External"/><Relationship Id="rId27" Type="http://schemas.openxmlformats.org/officeDocument/2006/relationships/hyperlink" Target="https://www.fas.scot/article/maximising-performance-of-growing-and-finishing-cattle/" TargetMode="External"/><Relationship Id="rId30" Type="http://schemas.openxmlformats.org/officeDocument/2006/relationships/hyperlink" Target="https://www.farmingforabetterclimate.org/improving-farm-profitability/optimising-livestock-performance/practical-guide-improving-feed-and-water-intakes/" TargetMode="External"/><Relationship Id="rId35" Type="http://schemas.openxmlformats.org/officeDocument/2006/relationships/hyperlink" Target="https://www.farmingforabetterclimate.org/about-us/farming-scotland-articles/improving-grassland-performance/" TargetMode="External"/><Relationship Id="rId43" Type="http://schemas.openxmlformats.org/officeDocument/2006/relationships/hyperlink" Target="https://www.fas.scot/downloads/an-introduction-to-benchmarking-cattle/" TargetMode="External"/><Relationship Id="rId48" Type="http://schemas.openxmlformats.org/officeDocument/2006/relationships/hyperlink" Target="https://www.fas.scot/article/milk-manager-news-november-2022-mating-programs-for-breed-improvement/" TargetMode="External"/><Relationship Id="rId56" Type="http://schemas.openxmlformats.org/officeDocument/2006/relationships/hyperlink" Target="https://www.fas.scot/publication/preparing-for-calving-and-maximising-live-calves/" TargetMode="External"/><Relationship Id="rId64" Type="http://schemas.openxmlformats.org/officeDocument/2006/relationships/printerSettings" Target="../printerSettings/printerSettings10.bin"/><Relationship Id="rId8" Type="http://schemas.openxmlformats.org/officeDocument/2006/relationships/hyperlink" Target="https://www.fas.scot/article/milk-manager-news-november-2022-mating-programs-for-breed-improvement/" TargetMode="External"/><Relationship Id="rId51" Type="http://schemas.openxmlformats.org/officeDocument/2006/relationships/hyperlink" Target="https://www.fas.scot/article/agribusiness-news-february-2023-management-matters-not-a-lot-of-bull/" TargetMode="External"/><Relationship Id="rId3" Type="http://schemas.openxmlformats.org/officeDocument/2006/relationships/hyperlink" Target="https://www.fas.scot/downloads/ruminant-nutrition-and-forage-analysis/" TargetMode="External"/><Relationship Id="rId12" Type="http://schemas.openxmlformats.org/officeDocument/2006/relationships/hyperlink" Target="https://www.farmingforabetterclimate.org/improving-farm-profitability/soils-fertilisers-and-manures/practical-guide-nitrogen-fixation/" TargetMode="External"/><Relationship Id="rId17" Type="http://schemas.openxmlformats.org/officeDocument/2006/relationships/hyperlink" Target="https://www.fas.scot/publication/calving-at-2-bulling-management/" TargetMode="External"/><Relationship Id="rId25" Type="http://schemas.openxmlformats.org/officeDocument/2006/relationships/hyperlink" Target="https://www.fas.scot/article/silage-sampling-taking-a-representative-sample/" TargetMode="External"/><Relationship Id="rId33" Type="http://schemas.openxmlformats.org/officeDocument/2006/relationships/hyperlink" Target="https://www.fas.scot/publication/profiting-from-reducing-tillage-and-lowering-emissions-case-study-1-john-davison-penicuik-farm-estate/" TargetMode="External"/><Relationship Id="rId38" Type="http://schemas.openxmlformats.org/officeDocument/2006/relationships/hyperlink" Target="https://www.farmingforabetterclimate.org/case_studies_what_have_others_done/case-study-working-towards-net-zero-carbon-at-millburn-farm/" TargetMode="External"/><Relationship Id="rId46" Type="http://schemas.openxmlformats.org/officeDocument/2006/relationships/hyperlink" Target="https://www.farmingforabetterclimate.org/improving-farm-profitability/optimising-livestock-performance/practical-guide-carbon-footprinting-on-the-beef-farm/" TargetMode="External"/><Relationship Id="rId59" Type="http://schemas.openxmlformats.org/officeDocument/2006/relationships/hyperlink" Target="https://www.farmingforabetterclimate.org/improving-farm-profitability/optimising-livestock-performance/working-towards-net-zero-carbon-emissions-maximising-growth-rates/" TargetMode="Externa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44CC10-F436-4615-BB23-658990872982}">
  <sheetPr codeName="Sheet1"/>
  <dimension ref="A1:N43"/>
  <sheetViews>
    <sheetView showGridLines="0" showRowColHeaders="0" topLeftCell="A14" zoomScaleNormal="100" workbookViewId="0">
      <selection activeCell="C28" sqref="C28"/>
    </sheetView>
  </sheetViews>
  <sheetFormatPr defaultColWidth="0" defaultRowHeight="15" x14ac:dyDescent="0.25"/>
  <cols>
    <col min="1" max="1" width="3.42578125" style="2" customWidth="1"/>
    <col min="2" max="2" width="5" style="2" customWidth="1"/>
    <col min="3" max="3" width="19" style="2" customWidth="1"/>
    <col min="4" max="7" width="9.140625" style="2" customWidth="1"/>
    <col min="8" max="9" width="19.140625" style="2" bestFit="1" customWidth="1"/>
    <col min="10" max="14" width="9.140625" style="2" customWidth="1"/>
    <col min="15" max="16384" width="9.140625" style="2" hidden="1"/>
  </cols>
  <sheetData>
    <row r="1" spans="1:3" s="87" customFormat="1" ht="21.75" customHeight="1" x14ac:dyDescent="0.25"/>
    <row r="2" spans="1:3" s="87" customFormat="1" ht="21.75" customHeight="1" x14ac:dyDescent="0.25"/>
    <row r="3" spans="1:3" s="87" customFormat="1" ht="21.75" customHeight="1" x14ac:dyDescent="0.25"/>
    <row r="4" spans="1:3" s="145" customFormat="1" ht="6.75" customHeight="1" x14ac:dyDescent="0.25"/>
    <row r="6" spans="1:3" x14ac:dyDescent="0.25">
      <c r="C6" s="130" t="s">
        <v>0</v>
      </c>
    </row>
    <row r="15" spans="1:3" x14ac:dyDescent="0.25">
      <c r="C15" s="14" t="s">
        <v>1</v>
      </c>
    </row>
    <row r="16" spans="1:3" x14ac:dyDescent="0.25">
      <c r="A16" s="87"/>
      <c r="C16" s="13" t="s">
        <v>2</v>
      </c>
    </row>
    <row r="17" spans="2:9" x14ac:dyDescent="0.25">
      <c r="C17" s="16" t="s">
        <v>3</v>
      </c>
    </row>
    <row r="18" spans="2:9" x14ac:dyDescent="0.25">
      <c r="C18" s="1" t="s">
        <v>4</v>
      </c>
    </row>
    <row r="19" spans="2:9" x14ac:dyDescent="0.25">
      <c r="C19" s="21" t="s">
        <v>5</v>
      </c>
      <c r="D19" s="21"/>
    </row>
    <row r="20" spans="2:9" x14ac:dyDescent="0.25">
      <c r="D20" s="21"/>
    </row>
    <row r="21" spans="2:9" x14ac:dyDescent="0.25">
      <c r="D21" s="21"/>
    </row>
    <row r="22" spans="2:9" x14ac:dyDescent="0.25">
      <c r="B22" s="3" t="s">
        <v>6</v>
      </c>
    </row>
    <row r="24" spans="2:9" x14ac:dyDescent="0.25">
      <c r="B24" s="25" t="s">
        <v>7</v>
      </c>
    </row>
    <row r="25" spans="2:9" ht="21" x14ac:dyDescent="0.25">
      <c r="C25" s="167" t="s">
        <v>8</v>
      </c>
    </row>
    <row r="26" spans="2:9" x14ac:dyDescent="0.25">
      <c r="B26" s="73"/>
      <c r="C26" s="73"/>
      <c r="D26" s="73"/>
      <c r="E26" s="73"/>
    </row>
    <row r="27" spans="2:9" x14ac:dyDescent="0.25">
      <c r="B27" s="25" t="s">
        <v>9</v>
      </c>
      <c r="C27" s="83"/>
    </row>
    <row r="28" spans="2:9" ht="21" x14ac:dyDescent="0.25">
      <c r="B28" s="73"/>
      <c r="C28" s="167" t="s">
        <v>17</v>
      </c>
      <c r="D28" s="73"/>
      <c r="E28" s="73"/>
      <c r="F28" s="73"/>
      <c r="G28" s="73"/>
      <c r="H28" s="73"/>
      <c r="I28" s="73"/>
    </row>
    <row r="30" spans="2:9" x14ac:dyDescent="0.25">
      <c r="C30" s="99" t="s">
        <v>11</v>
      </c>
    </row>
    <row r="31" spans="2:9" x14ac:dyDescent="0.25">
      <c r="B31" s="25"/>
      <c r="C31" s="84"/>
    </row>
    <row r="32" spans="2:9" x14ac:dyDescent="0.25">
      <c r="B32" s="25"/>
    </row>
    <row r="33" spans="2:10" ht="21" x14ac:dyDescent="0.25">
      <c r="B33" s="25"/>
      <c r="C33" s="231" t="s">
        <v>18</v>
      </c>
    </row>
    <row r="34" spans="2:10" ht="21" x14ac:dyDescent="0.25">
      <c r="B34" s="115"/>
      <c r="C34" s="231" t="s">
        <v>24</v>
      </c>
      <c r="D34" s="84"/>
      <c r="E34" s="73"/>
      <c r="F34" s="73"/>
      <c r="G34" s="73"/>
      <c r="H34" s="73"/>
      <c r="I34" s="73"/>
      <c r="J34" s="73"/>
    </row>
    <row r="35" spans="2:10" ht="21" x14ac:dyDescent="0.25">
      <c r="B35" s="73"/>
      <c r="C35" s="231" t="s">
        <v>24</v>
      </c>
      <c r="D35" s="73"/>
      <c r="E35" s="73"/>
      <c r="F35" s="73"/>
      <c r="G35" s="73"/>
      <c r="H35" s="73"/>
      <c r="I35" s="73"/>
    </row>
    <row r="37" spans="2:10" x14ac:dyDescent="0.25">
      <c r="C37" s="73"/>
      <c r="D37" s="73"/>
    </row>
    <row r="41" spans="2:10" x14ac:dyDescent="0.25">
      <c r="B41" s="25"/>
    </row>
    <row r="42" spans="2:10" x14ac:dyDescent="0.25">
      <c r="B42" s="25"/>
    </row>
    <row r="43" spans="2:10" x14ac:dyDescent="0.25">
      <c r="B43" s="25"/>
    </row>
  </sheetData>
  <sheetProtection algorithmName="SHA-512" hashValue="ti0oNH2rIwbM6Mzeq/PkaI7JEz0Q++U565Eazx3d9a7GFgV24/kMXR5LEpXVMM6Jt/Z9sIE3Aroso1//SweMxg==" saltValue="HDcD/5WgQX/bkqaN/+lkcg==" spinCount="100000" sheet="1" objects="1" scenarios="1"/>
  <dataValidations count="3">
    <dataValidation type="list" allowBlank="1" showInputMessage="1" showErrorMessage="1" sqref="C25" xr:uid="{04468F20-E143-47E5-B2FC-2099CD61D10F}">
      <formula1>Systems</formula1>
    </dataValidation>
    <dataValidation type="list" allowBlank="1" showInputMessage="1" showErrorMessage="1" sqref="C28" xr:uid="{0B3FCF63-C403-438B-BF33-D1531FA49FC4}">
      <formula1>Report</formula1>
    </dataValidation>
    <dataValidation type="list" errorStyle="information" allowBlank="1" showInputMessage="1" showErrorMessage="1" error="Dropdown menus will not display if &quot;NO&quot; is selected." sqref="C33:C35" xr:uid="{95F17040-3D00-4BD2-9F00-65B3C1F443A9}">
      <formula1>INDIRECT($C$28)</formula1>
    </dataValidation>
  </dataValidations>
  <pageMargins left="0.7" right="0.7" top="0.75" bottom="0.75" header="0.3" footer="0.3"/>
  <pageSetup paperSize="9" orientation="portrait" r:id="rId1"/>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A2CAC-5782-461E-956B-0730E6136B34}">
  <sheetPr codeName="Sheet13"/>
  <dimension ref="A1:J47"/>
  <sheetViews>
    <sheetView showGridLines="0" showRowColHeaders="0" zoomScale="64" zoomScaleNormal="100" workbookViewId="0">
      <selection activeCell="H34" sqref="H34:I37"/>
    </sheetView>
  </sheetViews>
  <sheetFormatPr defaultColWidth="9.140625" defaultRowHeight="15" x14ac:dyDescent="0.25"/>
  <cols>
    <col min="1" max="1" width="4.42578125" style="87" customWidth="1"/>
    <col min="2" max="2" width="7.85546875" style="87" hidden="1" customWidth="1"/>
    <col min="3" max="3" width="5.85546875" style="87" customWidth="1"/>
    <col min="4" max="4" width="81.42578125" style="87" bestFit="1" customWidth="1"/>
    <col min="5" max="5" width="9.140625" style="87"/>
    <col min="6" max="6" width="9.140625" style="87" customWidth="1"/>
    <col min="7" max="7" width="52.28515625" style="87" customWidth="1"/>
    <col min="8" max="8" width="51.42578125" style="87" customWidth="1"/>
    <col min="9" max="9" width="51.85546875" style="87" customWidth="1"/>
    <col min="10" max="10" width="39.140625" style="87" customWidth="1"/>
    <col min="11" max="16384" width="9.140625" style="87"/>
  </cols>
  <sheetData>
    <row r="1" spans="1:8" ht="21.75" customHeight="1" x14ac:dyDescent="0.25"/>
    <row r="2" spans="1:8" ht="21.75" customHeight="1" x14ac:dyDescent="0.25"/>
    <row r="3" spans="1:8" ht="21.75" customHeight="1" x14ac:dyDescent="0.25"/>
    <row r="4" spans="1:8" s="145" customFormat="1" ht="6.75" customHeight="1" x14ac:dyDescent="0.25"/>
    <row r="6" spans="1:8" x14ac:dyDescent="0.25">
      <c r="B6" s="88" t="s">
        <v>94</v>
      </c>
    </row>
    <row r="7" spans="1:8" ht="21" x14ac:dyDescent="0.25">
      <c r="A7" s="88"/>
      <c r="B7" s="88"/>
      <c r="C7" s="89" t="s">
        <v>145</v>
      </c>
    </row>
    <row r="8" spans="1:8" x14ac:dyDescent="0.25">
      <c r="A8" s="88"/>
      <c r="B8" s="88"/>
      <c r="H8" s="90"/>
    </row>
    <row r="9" spans="1:8" x14ac:dyDescent="0.25">
      <c r="A9" s="88"/>
      <c r="B9" s="88"/>
    </row>
    <row r="10" spans="1:8" x14ac:dyDescent="0.25">
      <c r="A10" s="88"/>
      <c r="B10" s="88"/>
    </row>
    <row r="11" spans="1:8" x14ac:dyDescent="0.25">
      <c r="A11" s="88"/>
      <c r="B11" s="88"/>
    </row>
    <row r="12" spans="1:8" x14ac:dyDescent="0.25">
      <c r="A12" s="88"/>
      <c r="B12" s="88"/>
    </row>
    <row r="13" spans="1:8" x14ac:dyDescent="0.25">
      <c r="A13" s="88"/>
      <c r="B13" s="88"/>
    </row>
    <row r="16" spans="1:8" x14ac:dyDescent="0.25">
      <c r="F16" s="91"/>
    </row>
    <row r="21" spans="3:10" ht="15" customHeight="1" x14ac:dyDescent="0.25"/>
    <row r="24" spans="3:10" ht="18.75" x14ac:dyDescent="0.25">
      <c r="C24" s="92" t="s">
        <v>146</v>
      </c>
      <c r="G24" s="91"/>
    </row>
    <row r="25" spans="3:10" ht="15.75" x14ac:dyDescent="0.25">
      <c r="C25" s="93"/>
      <c r="G25" s="91"/>
    </row>
    <row r="26" spans="3:10" ht="15.75" thickBot="1" x14ac:dyDescent="0.3">
      <c r="C26" s="86" t="s">
        <v>147</v>
      </c>
    </row>
    <row r="27" spans="3:10" s="90" customFormat="1" ht="39.75" customHeight="1" thickBot="1" x14ac:dyDescent="0.3">
      <c r="C27" s="132" t="s">
        <v>148</v>
      </c>
      <c r="D27" s="144" t="s">
        <v>116</v>
      </c>
      <c r="E27" s="85" t="s">
        <v>117</v>
      </c>
      <c r="F27" s="94"/>
      <c r="G27" s="152" t="s">
        <v>122</v>
      </c>
      <c r="H27" s="235" t="s">
        <v>149</v>
      </c>
      <c r="I27" s="236"/>
      <c r="J27" s="237"/>
    </row>
    <row r="28" spans="3:10" s="90" customFormat="1" ht="30.75" thickBot="1" x14ac:dyDescent="0.3">
      <c r="C28" s="139">
        <v>1</v>
      </c>
      <c r="D28" s="150" t="str">
        <f ca="1">IFERROR(INDEX(Ranking!$A$3:$A$22,MATCH($C28,Ranking!$C$3:$C$22,0)),"")</f>
        <v>Reduce age of calving to 24 months.</v>
      </c>
      <c r="E28" s="151">
        <f ca="1">IFERROR(VLOOKUP(D28,Ranking!$A$3:$B$22,2,FALSE),"")</f>
        <v>82.645173453996975</v>
      </c>
      <c r="F28" s="134"/>
      <c r="G28" s="148" t="str">
        <f ca="1">IFERROR(INDEX(Resources!$B$2:$H$41,MATCH(D28,Resources!$A$2:$A$41,0),1),"No information available")</f>
        <v>More productive animals, less feed for the extra year to calve at 3</v>
      </c>
      <c r="H28" s="149" t="str">
        <f ca="1">IF(LEFT(INDEX(Resources!$B$2:$H$41,MATCH(D28,Resources!$A$2:$A$41,0),2),4)="Link","No Information Available",IFERROR(HYPERLINK(INDEX(Resources!$B$2:$H$41,MATCH(D28,Resources!$A$2:$A$41,0),5),INDEX(Resources!$B$2:$H$41,MATCH(D28,Resources!$A$2:$A$41,0),2)), "No Information Available"))</f>
        <v>Calving at 2: Bulling Management</v>
      </c>
      <c r="I28" s="149" t="str">
        <f ca="1">IF(LEFT(INDEX(Resources!$B$2:$H$41,MATCH(D28,Resources!$A$2:$A$41,0),3),4)="Link","No Information Available",IFERROR(HYPERLINK(INDEX(Resources!$B$2:$H$41,MATCH(D28,Resources!$A$2:$A$41,0),6),INDEX(Resources!$B$2:$H$41,MATCH(D28,Resources!$A$2:$A$41,0),3)), "No Information Available"))</f>
        <v>Choosing the Right Age to Calve Heifers with Stevie Rolfe</v>
      </c>
      <c r="J28" s="149" t="str">
        <f ca="1">IF(LEFT(INDEX(Resources!$B$2:$H$41,MATCH(D28,Resources!$A$2:$A$41,0),4),4)="Link","No Information Available",IFERROR(HYPERLINK(INDEX(Resources!$B$2:$H$41,MATCH(D28,Resources!$A$2:$A$41,0),7),INDEX(Resources!$B$2:$H$41,MATCH(D28,Resources!$A$2:$A$41,0),4)), "No Information Available"))</f>
        <v>No Information Available</v>
      </c>
    </row>
    <row r="29" spans="3:10" s="90" customFormat="1" ht="30.75" thickBot="1" x14ac:dyDescent="0.3">
      <c r="C29" s="140">
        <v>2</v>
      </c>
      <c r="D29" s="150" t="str">
        <f ca="1">IFERROR(INDEX(Ranking!$A$3:$A$22,MATCH($C29,Ranking!$C$3:$C$22,0)),"")</f>
        <v>Optimise feed rations to meet target performance.</v>
      </c>
      <c r="E29" s="151">
        <f ca="1">IFERROR(VLOOKUP(D29,Ranking!$A$3:$B$22,2,FALSE),"")</f>
        <v>72.748868778280553</v>
      </c>
      <c r="F29" s="134"/>
      <c r="G29" s="148" t="str">
        <f ca="1">IFERROR(INDEX(Resources!$B$2:$E$38,MATCH(D29,Resources!$A$2:$A$41,0),1),"No information available")</f>
        <v>Allows animal performance to be optimised</v>
      </c>
      <c r="H29" s="149" t="str">
        <f ca="1">IF(LEFT(INDEX(Resources!$B$2:$H$41,MATCH(D29,Resources!$A$2:$A$41,0),2),4)="Link","No Information Available",IFERROR(HYPERLINK(INDEX(Resources!$B$2:$H$41,MATCH(D29,Resources!$A$2:$A$41,0),5),INDEX(Resources!$B$2:$H$41,MATCH(D29,Resources!$A$2:$A$41,0),2)), "No Information Available"))</f>
        <v>Working Towards Net Zero Carbon Emissions: Maximising growth rates</v>
      </c>
      <c r="I29" s="149" t="str">
        <f ca="1">IF(LEFT(INDEX(Resources!$B$2:$H$41,MATCH(D29,Resources!$A$2:$A$41,0),3),4)="Link","No Information Available",IFERROR(HYPERLINK(INDEX(Resources!$B$2:$H$41,MATCH(D29,Resources!$A$2:$A$41,0),6),INDEX(Resources!$B$2:$H$41,MATCH(D29,Resources!$A$2:$A$41,0),3)), "No Information Available"))</f>
        <v>Practical Guide: Improving feed and water intakes</v>
      </c>
      <c r="J29" s="149" t="str">
        <f ca="1">IF(LEFT(INDEX(Resources!$B$2:$H$41,MATCH(D29,Resources!$A$2:$A$41,0),4),4)="Link","No Information Available",IFERROR(HYPERLINK(INDEX(Resources!$B$2:$H$41,MATCH(D29,Resources!$A$2:$A$41,0),7),INDEX(Resources!$B$2:$H$41,MATCH(D29,Resources!$A$2:$A$41,0),4)), "No Information Available"))</f>
        <v>Importance of Long Fibre in Intensive Rations</v>
      </c>
    </row>
    <row r="30" spans="3:10" s="90" customFormat="1" ht="34.5" customHeight="1" thickBot="1" x14ac:dyDescent="0.3">
      <c r="C30" s="140">
        <v>3</v>
      </c>
      <c r="D30" s="150" t="str">
        <f ca="1">IFERROR(INDEX(Ranking!$A$3:$A$22,MATCH($C30,Ranking!$C$3:$C$22,0)),"")</f>
        <v>Improve herd management through data collection and selection.</v>
      </c>
      <c r="E30" s="151">
        <f ca="1">IFERROR(VLOOKUP(D30,Ranking!$A$3:$B$22,2,FALSE),"")</f>
        <v>64.53619909502261</v>
      </c>
      <c r="F30" s="134"/>
      <c r="G30" s="148" t="str">
        <f ca="1">IFERROR(INDEX(Resources!$B$2:$E$38,MATCH(D30,Resources!$A$2:$A$41,0),1),"No information available")</f>
        <v>Identify poor performers to reduce 'waste' emissions</v>
      </c>
      <c r="H30" s="149" t="str">
        <f ca="1">IF(LEFT(INDEX(Resources!$B$2:$H$41,MATCH(D30,Resources!$A$2:$A$41,0),2),4)="Link","No Information Available",IFERROR(HYPERLINK(INDEX(Resources!$B$2:$H$41,MATCH(D30,Resources!$A$2:$A$41,0),5),INDEX(Resources!$B$2:$H$41,MATCH(D30,Resources!$A$2:$A$41,0),2)), "No Information Available"))</f>
        <v>Working Towards Net Zero Carbon at Millburn Farm</v>
      </c>
      <c r="I30" s="149" t="str">
        <f ca="1">IF(LEFT(INDEX(Resources!$B$2:$H$41,MATCH(D30,Resources!$A$2:$A$41,0),3),4)="Link","No Information Available",IFERROR(HYPERLINK(INDEX(Resources!$B$2:$H$41,MATCH(D30,Resources!$A$2:$A$41,0),6),INDEX(Resources!$B$2:$H$41,MATCH(D30,Resources!$A$2:$A$41,0),3)), "No Information Available"))</f>
        <v>Cattle and Sheep Record Keeping Video Series</v>
      </c>
      <c r="J30" s="149" t="str">
        <f ca="1">IF(LEFT(INDEX(Resources!$B$2:$H$41,MATCH(D30,Resources!$A$2:$A$41,0),4),4)="Link","No Information Available",IFERROR(HYPERLINK(INDEX(Resources!$B$2:$H$41,MATCH(D30,Resources!$A$2:$A$41,0),7),INDEX(Resources!$B$2:$H$41,MATCH(D30,Resources!$A$2:$A$41,0),4)), "No Information Available"))</f>
        <v>An Introduction to Benchmarking for the Suckler Herd</v>
      </c>
    </row>
    <row r="31" spans="3:10" s="90" customFormat="1" x14ac:dyDescent="0.25">
      <c r="C31" s="141">
        <v>4</v>
      </c>
      <c r="D31" s="147" t="str">
        <f ca="1">IFERROR(INDEX(Ranking!$A$3:$A$22,MATCH($C31,Ranking!$C$3:$C$22,0)),"")</f>
        <v>Increase calving percentage.</v>
      </c>
      <c r="E31" s="146">
        <f ca="1">IFERROR(VLOOKUP(D31,Ranking!$A$3:$B$22,2,FALSE),"")</f>
        <v>62.581070889894406</v>
      </c>
      <c r="F31" s="134"/>
      <c r="I31" s="138"/>
      <c r="J31" s="133"/>
    </row>
    <row r="32" spans="3:10" s="90" customFormat="1" x14ac:dyDescent="0.25">
      <c r="C32" s="141">
        <v>5</v>
      </c>
      <c r="D32" s="135" t="str">
        <f ca="1">IFERROR(INDEX(Ranking!$A$3:$A$22,MATCH($C32,Ranking!$C$3:$C$22,0)),"")</f>
        <v>Regularly weigh livestock to monitor growth rates, investigate underperformers.</v>
      </c>
      <c r="E32" s="136">
        <f ca="1">IFERROR(VLOOKUP(D32,Ranking!$A$3:$B$22,2,FALSE),"")</f>
        <v>62.445324283559572</v>
      </c>
      <c r="F32" s="134"/>
      <c r="J32" s="133"/>
    </row>
    <row r="33" spans="3:10" s="90" customFormat="1" x14ac:dyDescent="0.25">
      <c r="C33" s="141">
        <v>6</v>
      </c>
      <c r="D33" s="135" t="str">
        <f ca="1">IFERROR(INDEX(Ranking!$A$3:$A$22,MATCH($C33,Ranking!$C$3:$C$22,0)),"")</f>
        <v>Analyse forage quality.</v>
      </c>
      <c r="E33" s="136">
        <f ca="1">IFERROR(VLOOKUP(D33,Ranking!$A$3:$B$22,2,FALSE),"")</f>
        <v>61.602564102564095</v>
      </c>
      <c r="F33" s="134"/>
      <c r="G33" s="131"/>
      <c r="J33" s="133"/>
    </row>
    <row r="34" spans="3:10" s="90" customFormat="1" x14ac:dyDescent="0.25">
      <c r="C34" s="141">
        <v>7</v>
      </c>
      <c r="D34" s="135" t="str">
        <f ca="1">IFERROR(INDEX(Ranking!$A$3:$A$22,MATCH($C34,Ranking!$C$3:$C$22,0)),"")</f>
        <v>Improve forage quality.</v>
      </c>
      <c r="E34" s="136">
        <f ca="1">IFERROR(VLOOKUP(D34,Ranking!$A$3:$B$22,2,FALSE),"")</f>
        <v>58.83861236802413</v>
      </c>
      <c r="F34" s="134"/>
      <c r="J34" s="133"/>
    </row>
    <row r="35" spans="3:10" x14ac:dyDescent="0.25">
      <c r="C35" s="142">
        <v>8</v>
      </c>
      <c r="D35" s="97" t="str">
        <f ca="1">IFERROR(INDEX(Ranking!$A$3:$A$22,MATCH($C35,Ranking!$C$3:$C$22,0)),"")</f>
        <v>Improve herd performance through targeting desired traits to meet your breeding goals.</v>
      </c>
      <c r="E35" s="67">
        <f ca="1">IFERROR(VLOOKUP(D35,Ranking!$A$3:$B$22,2,FALSE),"")</f>
        <v>56.202865761689289</v>
      </c>
      <c r="F35" s="96"/>
      <c r="J35" s="95"/>
    </row>
    <row r="36" spans="3:10" x14ac:dyDescent="0.25">
      <c r="C36" s="142">
        <v>9</v>
      </c>
      <c r="D36" s="97" t="str">
        <f ca="1">IFERROR(INDEX(Ranking!$A$3:$A$22,MATCH($C36,Ranking!$C$3:$C$22,0)),"")</f>
        <v>Reduced tillage at reseeding.</v>
      </c>
      <c r="E36" s="67">
        <f ca="1">IFERROR(VLOOKUP(D36,Ranking!$A$3:$B$22,2,FALSE),"")</f>
        <v>52.13046757164404</v>
      </c>
      <c r="F36" s="96"/>
      <c r="G36" s="88"/>
      <c r="J36" s="95"/>
    </row>
    <row r="37" spans="3:10" x14ac:dyDescent="0.25">
      <c r="C37" s="142">
        <v>10</v>
      </c>
      <c r="D37" s="97" t="str">
        <f ca="1">IFERROR(INDEX(Ranking!$A$3:$A$22,MATCH($C37,Ranking!$C$3:$C$22,0)),"")</f>
        <v>Strict culling regime of unproductive and poor performing animals.</v>
      </c>
      <c r="E37" s="67">
        <f ca="1">IFERROR(VLOOKUP(D37,Ranking!$A$3:$B$22,2,FALSE),"")</f>
        <v>51.947586726998487</v>
      </c>
      <c r="F37" s="96"/>
      <c r="J37" s="95"/>
    </row>
    <row r="38" spans="3:10" x14ac:dyDescent="0.25">
      <c r="C38" s="142">
        <v>11</v>
      </c>
      <c r="D38" s="97" t="str">
        <f ca="1">IFERROR(INDEX(Ranking!$A$3:$A$22,MATCH($C38,Ranking!$C$3:$C$22,0)),"")</f>
        <v>Reduce mortality from birth to weaning.</v>
      </c>
      <c r="E38" s="67">
        <f ca="1">IFERROR(VLOOKUP(D38,Ranking!$A$3:$B$22,2,FALSE),"")</f>
        <v>51.611990950226243</v>
      </c>
      <c r="F38" s="96"/>
      <c r="J38" s="95"/>
    </row>
    <row r="39" spans="3:10" x14ac:dyDescent="0.25">
      <c r="C39" s="142">
        <v>12</v>
      </c>
      <c r="D39" s="97" t="str">
        <f ca="1">IFERROR(INDEX(Ranking!$A$3:$A$22,MATCH($C39,Ranking!$C$3:$C$22,0)),"")</f>
        <v>Continue working to decrease calving period to 9 weeks, then consider progressing to 6 weeks.</v>
      </c>
      <c r="E39" s="67">
        <f ca="1">IFERROR(VLOOKUP(D39,Ranking!$A$3:$B$22,2,FALSE),"")</f>
        <v>47.549019607843135</v>
      </c>
      <c r="F39" s="96"/>
      <c r="J39" s="95"/>
    </row>
    <row r="40" spans="3:10" x14ac:dyDescent="0.25">
      <c r="C40" s="142">
        <v>13</v>
      </c>
      <c r="D40" s="97" t="str">
        <f ca="1">IFERROR(INDEX(Ranking!$A$3:$A$22,MATCH($C40,Ranking!$C$3:$C$22,0)),"")</f>
        <v>Optimise nutrient application to grassland.</v>
      </c>
      <c r="E40" s="67">
        <f ca="1">IFERROR(VLOOKUP(D40,Ranking!$A$3:$B$22,2,FALSE),"")</f>
        <v>46.540346907993971</v>
      </c>
      <c r="F40" s="96"/>
      <c r="J40" s="95"/>
    </row>
    <row r="41" spans="3:10" x14ac:dyDescent="0.25">
      <c r="C41" s="142">
        <v>14</v>
      </c>
      <c r="D41" s="97" t="str">
        <f ca="1">IFERROR(INDEX(Ranking!$A$3:$A$22,MATCH($C41,Ranking!$C$3:$C$22,0)),"")</f>
        <v>Genomic testing in breeding programme.</v>
      </c>
      <c r="E41" s="67">
        <f ca="1">IFERROR(VLOOKUP(D41,Ranking!$A$3:$B$22,2,FALSE),"")</f>
        <v>45.522247360482652</v>
      </c>
      <c r="F41" s="96"/>
      <c r="J41" s="95"/>
    </row>
    <row r="42" spans="3:10" x14ac:dyDescent="0.25">
      <c r="C42" s="142">
        <v>15</v>
      </c>
      <c r="D42" s="97" t="str">
        <f ca="1">IFERROR(INDEX(Ranking!$A$3:$A$22,MATCH($C42,Ranking!$C$3:$C$22,0)),"")</f>
        <v>Incorporate legumes into silages.</v>
      </c>
      <c r="E42" s="67">
        <f ca="1">IFERROR(VLOOKUP(D42,Ranking!$A$3:$B$22,2,FALSE),"")</f>
        <v>41.410256410256409</v>
      </c>
      <c r="F42" s="96"/>
      <c r="J42" s="95"/>
    </row>
    <row r="43" spans="3:10" x14ac:dyDescent="0.25">
      <c r="C43" s="142">
        <v>16</v>
      </c>
      <c r="D43" s="97" t="str">
        <f ca="1">IFERROR(INDEX(Ranking!$A$3:$A$22,MATCH($C43,Ranking!$C$3:$C$22,0)),"")</f>
        <v>Implement a grazing plan including regular pasture management.</v>
      </c>
      <c r="E43" s="67">
        <f ca="1">IFERROR(VLOOKUP(D43,Ranking!$A$3:$B$22,2,FALSE),"")</f>
        <v>37.545248868778273</v>
      </c>
      <c r="F43" s="96"/>
      <c r="J43" s="95"/>
    </row>
    <row r="44" spans="3:10" x14ac:dyDescent="0.25">
      <c r="C44" s="142">
        <v>17</v>
      </c>
      <c r="D44" s="97" t="str">
        <f ca="1">IFERROR(INDEX(Ranking!$A$3:$A$22,MATCH($C44,Ranking!$C$3:$C$22,0)),"")</f>
        <v>Investigate the potential of a multispecies sward.</v>
      </c>
      <c r="E44" s="67">
        <f ca="1">IFERROR(VLOOKUP(D44,Ranking!$A$3:$B$22,2,FALSE),"")</f>
        <v>37.435897435897438</v>
      </c>
      <c r="F44" s="96"/>
      <c r="J44" s="95"/>
    </row>
    <row r="45" spans="3:10" x14ac:dyDescent="0.25">
      <c r="C45" s="142">
        <v>18</v>
      </c>
      <c r="D45" s="97" t="str">
        <f ca="1">IFERROR(INDEX(Ranking!$A$3:$A$22,MATCH($C45,Ranking!$C$3:$C$22,0)),"")</f>
        <v xml:space="preserve">Reduce cow weight by 10% through selective breeding. </v>
      </c>
      <c r="E45" s="67">
        <f ca="1">IFERROR(VLOOKUP(D45,Ranking!$A$3:$B$22,2,FALSE),"")</f>
        <v>36.133107088989448</v>
      </c>
      <c r="F45" s="96"/>
      <c r="J45" s="95"/>
    </row>
    <row r="46" spans="3:10" x14ac:dyDescent="0.25">
      <c r="C46" s="142">
        <v>19</v>
      </c>
      <c r="D46" s="97" t="str">
        <f ca="1">IFERROR(INDEX(Ranking!$A$3:$A$22,MATCH($C46,Ranking!$C$3:$C$22,0)),"")</f>
        <v>Develop a grazing strategy to increase clover content.</v>
      </c>
      <c r="E46" s="67">
        <f ca="1">IFERROR(VLOOKUP(D46,Ranking!$A$3:$B$22,2,FALSE),"")</f>
        <v>27.251131221719454</v>
      </c>
      <c r="F46" s="96"/>
      <c r="J46" s="95"/>
    </row>
    <row r="47" spans="3:10" ht="15.75" thickBot="1" x14ac:dyDescent="0.3">
      <c r="C47" s="143">
        <v>20</v>
      </c>
      <c r="D47" s="97" t="str">
        <f ca="1">IFERROR(INDEX(Ranking!$A$3:$A$22,MATCH($C47,Ranking!$C$3:$C$22,0)),"")</f>
        <v>Optimise soil PH.</v>
      </c>
      <c r="E47" s="67">
        <f ca="1">IFERROR(VLOOKUP(D47,Ranking!$A$3:$B$22,2,FALSE),"")</f>
        <v>24.355203619909499</v>
      </c>
      <c r="F47" s="96"/>
      <c r="J47" s="95"/>
    </row>
  </sheetData>
  <sheetProtection algorithmName="SHA-512" hashValue="iitS96ZbVbXJ3aSfElPJ76aRzecYrUYWJ/TDSxYMfMh7uYuE4TQZ0dRdH/6+bjOOOQ/0sXWYL5HXZxwPrsos4A==" saltValue="kn89lGUjqNdJxRvztroEzA==" spinCount="100000" sheet="1" objects="1" scenarios="1"/>
  <mergeCells count="1">
    <mergeCell ref="H27:J27"/>
  </mergeCells>
  <hyperlinks>
    <hyperlink ref="B6" location="'Front page'!A1" display="Go to Front page" xr:uid="{C52991A3-795C-42D4-B72A-14FE1CFF5562}"/>
  </hyperlink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9"/>
  <dimension ref="B1:I36"/>
  <sheetViews>
    <sheetView topLeftCell="A12" zoomScaleNormal="100" workbookViewId="0">
      <selection activeCell="C25" sqref="C25"/>
    </sheetView>
  </sheetViews>
  <sheetFormatPr defaultColWidth="9.140625" defaultRowHeight="15" x14ac:dyDescent="0.25"/>
  <cols>
    <col min="1" max="1" width="9.140625" style="2"/>
    <col min="2" max="2" width="16.7109375" style="2" customWidth="1"/>
    <col min="3" max="3" width="31.140625" style="2" customWidth="1"/>
    <col min="4" max="4" width="15.7109375" style="2" customWidth="1"/>
    <col min="5" max="5" width="12.140625" style="2" customWidth="1"/>
    <col min="6" max="6" width="28" style="2" customWidth="1"/>
    <col min="7" max="7" width="14.28515625" style="2" customWidth="1"/>
    <col min="8" max="16384" width="9.140625" style="2"/>
  </cols>
  <sheetData>
    <row r="1" spans="2:7" x14ac:dyDescent="0.25">
      <c r="B1" s="5" t="s">
        <v>94</v>
      </c>
    </row>
    <row r="2" spans="2:7" ht="21" x14ac:dyDescent="0.35">
      <c r="B2" s="5"/>
      <c r="C2" s="24" t="s">
        <v>150</v>
      </c>
    </row>
    <row r="3" spans="2:7" x14ac:dyDescent="0.25">
      <c r="B3" s="5"/>
    </row>
    <row r="4" spans="2:7" x14ac:dyDescent="0.25">
      <c r="B4" s="5"/>
    </row>
    <row r="5" spans="2:7" x14ac:dyDescent="0.25">
      <c r="B5" s="5"/>
      <c r="G5" s="14" t="s">
        <v>1</v>
      </c>
    </row>
    <row r="6" spans="2:7" x14ac:dyDescent="0.25">
      <c r="B6" s="5"/>
      <c r="G6" s="13" t="s">
        <v>2</v>
      </c>
    </row>
    <row r="7" spans="2:7" x14ac:dyDescent="0.25">
      <c r="B7" s="5"/>
      <c r="G7" s="12" t="s">
        <v>55</v>
      </c>
    </row>
    <row r="8" spans="2:7" x14ac:dyDescent="0.25">
      <c r="B8" s="5"/>
      <c r="G8" s="16" t="s">
        <v>3</v>
      </c>
    </row>
    <row r="9" spans="2:7" x14ac:dyDescent="0.25">
      <c r="G9" s="3" t="s">
        <v>4</v>
      </c>
    </row>
    <row r="10" spans="2:7" x14ac:dyDescent="0.25">
      <c r="G10" s="21" t="s">
        <v>5</v>
      </c>
    </row>
    <row r="11" spans="2:7" x14ac:dyDescent="0.25">
      <c r="G11" s="23"/>
    </row>
    <row r="12" spans="2:7" x14ac:dyDescent="0.25">
      <c r="C12" s="3" t="s">
        <v>151</v>
      </c>
    </row>
    <row r="13" spans="2:7" x14ac:dyDescent="0.25">
      <c r="C13" s="2" t="s">
        <v>152</v>
      </c>
      <c r="F13" s="8"/>
    </row>
    <row r="14" spans="2:7" x14ac:dyDescent="0.25">
      <c r="C14" s="2" t="s">
        <v>153</v>
      </c>
      <c r="E14" s="9"/>
    </row>
    <row r="15" spans="2:7" x14ac:dyDescent="0.25">
      <c r="E15" s="9"/>
    </row>
    <row r="16" spans="2:7" ht="15.75" thickBot="1" x14ac:dyDescent="0.3">
      <c r="E16" s="9"/>
    </row>
    <row r="17" spans="2:9" ht="51" customHeight="1" thickBot="1" x14ac:dyDescent="0.3">
      <c r="B17" s="203"/>
      <c r="C17" s="204" t="s">
        <v>154</v>
      </c>
      <c r="D17" s="205" t="s">
        <v>155</v>
      </c>
      <c r="E17" s="206" t="s">
        <v>156</v>
      </c>
    </row>
    <row r="18" spans="2:9" ht="15.75" thickBot="1" x14ac:dyDescent="0.3">
      <c r="B18" s="207" t="s">
        <v>126</v>
      </c>
      <c r="C18" s="26" t="str">
        <f>IF('Criteria selection'!C22="", "", 'Criteria selection'!C22)</f>
        <v>Biodiversity</v>
      </c>
      <c r="D18" s="208">
        <f>IF('Criteria selection'!E22&gt;0,('Criteria selection'!E22-6)*100/(SUM('Criteria selection'!$E$22:$E$33)-6*COUNT('Criteria selection'!$E$22:$E$33)),"")</f>
        <v>15.384615384615385</v>
      </c>
      <c r="E18" s="34">
        <f>IFERROR(IF(LEN(C18)&gt;0,D18/D$30,""),"Allocate Budget")</f>
        <v>0.15384615384615385</v>
      </c>
      <c r="F18" s="10"/>
      <c r="G18" s="10"/>
      <c r="H18" s="121"/>
      <c r="I18" s="10"/>
    </row>
    <row r="19" spans="2:9" ht="15.75" thickBot="1" x14ac:dyDescent="0.3">
      <c r="B19" s="209" t="s">
        <v>128</v>
      </c>
      <c r="C19" s="27" t="str">
        <f>IF('Criteria selection'!C23="", "", 'Criteria selection'!C23)</f>
        <v>Soil Health</v>
      </c>
      <c r="D19" s="208">
        <f>IF('Criteria selection'!E23&gt;0,('Criteria selection'!E23-6)*100/(SUM('Criteria selection'!$E$22:$E$33)-6*COUNT('Criteria selection'!$E$22:$E$33)),"")</f>
        <v>23.076923076923077</v>
      </c>
      <c r="E19" s="35">
        <f t="shared" ref="E19:E29" si="0">IFERROR(IF(LEN(C19)&gt;0,D19/D$30,""),"Allocate Budget")</f>
        <v>0.23076923076923075</v>
      </c>
      <c r="F19" s="10"/>
      <c r="G19" s="10"/>
      <c r="H19" s="121"/>
      <c r="I19" s="10"/>
    </row>
    <row r="20" spans="2:9" ht="15.75" thickBot="1" x14ac:dyDescent="0.3">
      <c r="B20" s="209" t="s">
        <v>130</v>
      </c>
      <c r="C20" s="27" t="str">
        <f>IF('Criteria selection'!C24="", "", 'Criteria selection'!C24)</f>
        <v>Resilience to Climate Change</v>
      </c>
      <c r="D20" s="208">
        <f>IF('Criteria selection'!E24&gt;0,('Criteria selection'!E24-6)*100/(SUM('Criteria selection'!$E$22:$E$33)-6*COUNT('Criteria selection'!$E$22:$E$33)),"")</f>
        <v>15.384615384615385</v>
      </c>
      <c r="E20" s="35">
        <f>IFERROR(IF(LEN(C20)&gt;0,D20/D$30,""),"Allocate Budget")</f>
        <v>0.15384615384615385</v>
      </c>
      <c r="F20" s="10"/>
      <c r="G20" s="10"/>
      <c r="H20" s="121"/>
      <c r="I20" s="10"/>
    </row>
    <row r="21" spans="2:9" ht="15.75" thickBot="1" x14ac:dyDescent="0.3">
      <c r="B21" s="209" t="s">
        <v>133</v>
      </c>
      <c r="C21" s="27" t="str">
        <f>IF('Criteria selection'!C25="", "", 'Criteria selection'!C25)</f>
        <v>Impact on current system</v>
      </c>
      <c r="D21" s="208">
        <f>IF('Criteria selection'!E25&gt;0,('Criteria selection'!E25-6)*100/(SUM('Criteria selection'!$E$22:$E$33)-6*COUNT('Criteria selection'!$E$22:$E$33)),"")</f>
        <v>38.46153846153846</v>
      </c>
      <c r="E21" s="35">
        <f t="shared" si="0"/>
        <v>0.38461538461538458</v>
      </c>
      <c r="F21" s="10"/>
      <c r="G21" s="10"/>
      <c r="H21" s="121"/>
      <c r="I21" s="10"/>
    </row>
    <row r="22" spans="2:9" ht="15.75" thickBot="1" x14ac:dyDescent="0.3">
      <c r="B22" s="209" t="s">
        <v>135</v>
      </c>
      <c r="C22" s="27" t="str">
        <f>IF('Criteria selection'!C26="", "", 'Criteria selection'!C26)</f>
        <v>Strenthening the Business</v>
      </c>
      <c r="D22" s="208">
        <f>IF('Criteria selection'!E26&gt;0,('Criteria selection'!E26-6)*100/(SUM('Criteria selection'!$E$22:$E$33)-6*COUNT('Criteria selection'!$E$22:$E$33)),"")</f>
        <v>7.6923076923076925</v>
      </c>
      <c r="E22" s="35">
        <f t="shared" si="0"/>
        <v>7.6923076923076927E-2</v>
      </c>
      <c r="F22" s="10"/>
      <c r="G22" s="10"/>
      <c r="H22" s="121"/>
      <c r="I22" s="10"/>
    </row>
    <row r="23" spans="2:9" ht="15.75" thickBot="1" x14ac:dyDescent="0.3">
      <c r="B23" s="209" t="s">
        <v>138</v>
      </c>
      <c r="C23" s="27" t="str">
        <f>IF('Criteria selection'!C27="", "", 'Criteria selection'!C27)</f>
        <v/>
      </c>
      <c r="D23" s="210" t="str">
        <f>IF('Criteria selection'!E27&gt;0,('Criteria selection'!E27-6)*100/(SUM('Criteria selection'!$E$22:$E$33)-6*COUNT('Criteria selection'!$E$22:$E$33)),"")</f>
        <v/>
      </c>
      <c r="E23" s="35" t="str">
        <f t="shared" si="0"/>
        <v/>
      </c>
      <c r="F23" s="10"/>
      <c r="G23" s="10"/>
      <c r="H23" s="121"/>
      <c r="I23" s="11"/>
    </row>
    <row r="24" spans="2:9" ht="15.75" thickBot="1" x14ac:dyDescent="0.3">
      <c r="B24" s="209" t="s">
        <v>139</v>
      </c>
      <c r="C24" s="27" t="str">
        <f>IF('Criteria selection'!C28="", "", 'Criteria selection'!C28)</f>
        <v/>
      </c>
      <c r="D24" s="210" t="str">
        <f>IF('Criteria selection'!E28&gt;0,('Criteria selection'!E28-6)*100/(SUM('Criteria selection'!$E$22:$E$33)-6*COUNT('Criteria selection'!$E$22:$E$33)),"")</f>
        <v/>
      </c>
      <c r="E24" s="35" t="str">
        <f t="shared" si="0"/>
        <v/>
      </c>
      <c r="F24" s="10"/>
      <c r="G24" s="11"/>
      <c r="H24" s="121"/>
      <c r="I24" s="11"/>
    </row>
    <row r="25" spans="2:9" ht="15.75" thickBot="1" x14ac:dyDescent="0.3">
      <c r="B25" s="209" t="s">
        <v>140</v>
      </c>
      <c r="C25" s="27" t="str">
        <f>IF('Criteria selection'!C29="", "", 'Criteria selection'!C29)</f>
        <v/>
      </c>
      <c r="D25" s="210" t="str">
        <f>IF('Criteria selection'!E29&gt;0,('Criteria selection'!E29-6)*100/(SUM('Criteria selection'!$E$22:$E$33)-6*COUNT('Criteria selection'!$E$22:$E$33)),"")</f>
        <v/>
      </c>
      <c r="E25" s="35" t="str">
        <f t="shared" si="0"/>
        <v/>
      </c>
      <c r="F25" s="10"/>
      <c r="G25" s="11"/>
      <c r="H25" s="121"/>
      <c r="I25" s="11"/>
    </row>
    <row r="26" spans="2:9" ht="15.75" thickBot="1" x14ac:dyDescent="0.3">
      <c r="B26" s="209" t="s">
        <v>141</v>
      </c>
      <c r="C26" s="27" t="str">
        <f>IF('Criteria selection'!C30="", "", 'Criteria selection'!C30)</f>
        <v/>
      </c>
      <c r="D26" s="210" t="str">
        <f>IF('Criteria selection'!E30&gt;0,('Criteria selection'!E30-6)*100/(SUM('Criteria selection'!$E$22:$E$33)-6*COUNT('Criteria selection'!$E$22:$E$33)),"")</f>
        <v/>
      </c>
      <c r="E26" s="35" t="str">
        <f t="shared" si="0"/>
        <v/>
      </c>
      <c r="F26" s="10"/>
      <c r="G26" s="11"/>
      <c r="H26" s="121"/>
      <c r="I26" s="11"/>
    </row>
    <row r="27" spans="2:9" ht="15.75" thickBot="1" x14ac:dyDescent="0.3">
      <c r="B27" s="209" t="s">
        <v>142</v>
      </c>
      <c r="C27" s="27" t="str">
        <f>IF('Criteria selection'!C31="", "", 'Criteria selection'!C31)</f>
        <v/>
      </c>
      <c r="D27" s="210" t="str">
        <f>IF('Criteria selection'!E31&gt;0,('Criteria selection'!E31-6)*100/(SUM('Criteria selection'!$E$22:$E$33)-6*COUNT('Criteria selection'!$E$22:$E$33)),"")</f>
        <v/>
      </c>
      <c r="E27" s="35" t="str">
        <f t="shared" si="0"/>
        <v/>
      </c>
      <c r="F27" s="10"/>
      <c r="G27" s="11"/>
      <c r="H27" s="121"/>
      <c r="I27" s="11"/>
    </row>
    <row r="28" spans="2:9" ht="15.75" thickBot="1" x14ac:dyDescent="0.3">
      <c r="B28" s="209" t="s">
        <v>143</v>
      </c>
      <c r="C28" s="27" t="str">
        <f>IF('Criteria selection'!C32="", "", 'Criteria selection'!C32)</f>
        <v/>
      </c>
      <c r="D28" s="210" t="str">
        <f>IF('Criteria selection'!E32&gt;0,('Criteria selection'!E32-6)*100/(SUM('Criteria selection'!$E$22:$E$33)-6*COUNT('Criteria selection'!$E$22:$E$33)),"")</f>
        <v/>
      </c>
      <c r="E28" s="35" t="str">
        <f t="shared" si="0"/>
        <v/>
      </c>
      <c r="F28" s="10"/>
      <c r="G28" s="11"/>
      <c r="H28" s="121"/>
      <c r="I28" s="11"/>
    </row>
    <row r="29" spans="2:9" ht="15.75" thickBot="1" x14ac:dyDescent="0.3">
      <c r="B29" s="209" t="s">
        <v>144</v>
      </c>
      <c r="C29" s="28" t="str">
        <f>IF('Criteria selection'!C33="", "", 'Criteria selection'!C33)</f>
        <v/>
      </c>
      <c r="D29" s="210" t="str">
        <f>IF('Criteria selection'!E33&gt;0,('Criteria selection'!E33-6)*100/(SUM('Criteria selection'!$E$22:$E$33)-6*COUNT('Criteria selection'!$E$22:$E$33)),"")</f>
        <v/>
      </c>
      <c r="E29" s="36" t="str">
        <f t="shared" si="0"/>
        <v/>
      </c>
      <c r="F29" s="10"/>
    </row>
    <row r="30" spans="2:9" ht="15.75" thickBot="1" x14ac:dyDescent="0.3">
      <c r="B30" s="211"/>
      <c r="C30" s="212" t="s">
        <v>157</v>
      </c>
      <c r="D30" s="29">
        <f>SUM(D18:D29)</f>
        <v>100</v>
      </c>
      <c r="E30" s="213"/>
      <c r="F30" s="11"/>
      <c r="G30" s="122"/>
      <c r="I30" s="10"/>
    </row>
    <row r="31" spans="2:9" ht="15.75" thickBot="1" x14ac:dyDescent="0.3">
      <c r="B31" s="214"/>
      <c r="C31" s="215" t="s">
        <v>158</v>
      </c>
      <c r="D31" s="30" t="str">
        <f>IF(D30=100,"OK",IF(D30&lt;100,"Budget underused","Budget overused"))</f>
        <v>OK</v>
      </c>
      <c r="E31" s="214"/>
      <c r="G31" s="10"/>
      <c r="I31" s="10"/>
    </row>
    <row r="32" spans="2:9" x14ac:dyDescent="0.25">
      <c r="G32" s="10"/>
    </row>
    <row r="33" spans="7:7" x14ac:dyDescent="0.25">
      <c r="G33" s="10"/>
    </row>
    <row r="34" spans="7:7" x14ac:dyDescent="0.25">
      <c r="G34" s="10"/>
    </row>
    <row r="35" spans="7:7" x14ac:dyDescent="0.25">
      <c r="G35" s="10"/>
    </row>
    <row r="36" spans="7:7" x14ac:dyDescent="0.25">
      <c r="G36" s="10"/>
    </row>
  </sheetData>
  <sheetProtection algorithmName="SHA-512" hashValue="3FPyIGLZ8xq1/tn6OrArP3gMxKqIbPQbqg6gR0ChoC0wUL8lvADE4djEXCyLfpFsITa9G0ZnVZ4vzooBRcvMuw==" saltValue="tIn6+ISZoiHgv4S6fQkDmA==" spinCount="100000" sheet="1" objects="1" scenarios="1"/>
  <phoneticPr fontId="18" type="noConversion"/>
  <conditionalFormatting sqref="D31">
    <cfRule type="expression" dxfId="4" priority="1">
      <formula>$D$30=100</formula>
    </cfRule>
    <cfRule type="expression" dxfId="3" priority="2">
      <formula>$D$30&lt;&gt;100</formula>
    </cfRule>
  </conditionalFormatting>
  <conditionalFormatting sqref="F14:F15 D30">
    <cfRule type="expression" dxfId="2" priority="3">
      <formula>"&lt;&gt;$D$13"</formula>
    </cfRule>
  </conditionalFormatting>
  <hyperlinks>
    <hyperlink ref="B1" location="'Front page'!A1" display="Go to Front page" xr:uid="{00000000-0004-0000-0400-000000000000}"/>
  </hyperlink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0"/>
  <dimension ref="A1:S58"/>
  <sheetViews>
    <sheetView topLeftCell="A15" zoomScale="85" zoomScaleNormal="85" workbookViewId="0">
      <selection activeCell="C25" sqref="C25"/>
    </sheetView>
  </sheetViews>
  <sheetFormatPr defaultColWidth="9.140625" defaultRowHeight="15" x14ac:dyDescent="0.25"/>
  <cols>
    <col min="1" max="1" width="6" style="2" customWidth="1"/>
    <col min="2" max="2" width="13.140625" style="2" customWidth="1"/>
    <col min="3" max="3" width="50.7109375" style="2" customWidth="1"/>
    <col min="4" max="4" width="11.28515625" style="2" customWidth="1"/>
    <col min="5" max="5" width="12.140625" style="2" customWidth="1"/>
    <col min="6" max="6" width="11.28515625" style="2" customWidth="1"/>
    <col min="7" max="7" width="12.7109375" style="2" customWidth="1"/>
    <col min="8" max="15" width="11.28515625" style="2" customWidth="1"/>
    <col min="16" max="16" width="15.140625" style="2" customWidth="1"/>
    <col min="17" max="16384" width="9.140625" style="2"/>
  </cols>
  <sheetData>
    <row r="1" spans="1:8" x14ac:dyDescent="0.25">
      <c r="B1" s="5" t="s">
        <v>94</v>
      </c>
    </row>
    <row r="2" spans="1:8" ht="21" x14ac:dyDescent="0.35">
      <c r="A2" s="5"/>
      <c r="B2" s="5"/>
      <c r="C2" s="24" t="s">
        <v>159</v>
      </c>
    </row>
    <row r="3" spans="1:8" x14ac:dyDescent="0.25">
      <c r="A3" s="5"/>
      <c r="B3" s="5"/>
      <c r="H3" s="14" t="s">
        <v>1</v>
      </c>
    </row>
    <row r="4" spans="1:8" x14ac:dyDescent="0.25">
      <c r="A4" s="5"/>
      <c r="B4" s="5"/>
      <c r="H4" s="13" t="s">
        <v>2</v>
      </c>
    </row>
    <row r="5" spans="1:8" x14ac:dyDescent="0.25">
      <c r="A5" s="5"/>
      <c r="B5" s="5"/>
      <c r="H5" s="12" t="s">
        <v>55</v>
      </c>
    </row>
    <row r="6" spans="1:8" x14ac:dyDescent="0.25">
      <c r="A6" s="5"/>
      <c r="B6" s="5"/>
      <c r="H6" s="16" t="s">
        <v>3</v>
      </c>
    </row>
    <row r="7" spans="1:8" x14ac:dyDescent="0.25">
      <c r="A7" s="5"/>
      <c r="B7" s="5"/>
      <c r="H7" s="3" t="s">
        <v>4</v>
      </c>
    </row>
    <row r="8" spans="1:8" x14ac:dyDescent="0.25">
      <c r="A8" s="5"/>
      <c r="B8" s="5"/>
      <c r="H8" s="21" t="s">
        <v>5</v>
      </c>
    </row>
    <row r="12" spans="1:8" x14ac:dyDescent="0.25">
      <c r="C12" s="3" t="s">
        <v>160</v>
      </c>
    </row>
    <row r="13" spans="1:8" x14ac:dyDescent="0.25">
      <c r="C13" s="2" t="s">
        <v>161</v>
      </c>
    </row>
    <row r="14" spans="1:8" x14ac:dyDescent="0.25">
      <c r="C14" s="2" t="s">
        <v>162</v>
      </c>
    </row>
    <row r="15" spans="1:8" x14ac:dyDescent="0.25">
      <c r="C15" s="2" t="s">
        <v>163</v>
      </c>
    </row>
    <row r="16" spans="1:8" ht="15.75" thickBot="1" x14ac:dyDescent="0.3"/>
    <row r="17" spans="2:19" s="22" customFormat="1" ht="12" hidden="1" thickBot="1" x14ac:dyDescent="0.25">
      <c r="C17" s="22" t="s">
        <v>164</v>
      </c>
      <c r="D17" s="22">
        <v>1</v>
      </c>
      <c r="E17" s="22">
        <v>2</v>
      </c>
      <c r="F17" s="22">
        <v>3</v>
      </c>
      <c r="G17" s="22">
        <v>4</v>
      </c>
      <c r="H17" s="22">
        <v>5</v>
      </c>
      <c r="I17" s="22">
        <v>6</v>
      </c>
      <c r="J17" s="22">
        <v>7</v>
      </c>
      <c r="K17" s="22">
        <v>8</v>
      </c>
      <c r="L17" s="22">
        <v>9</v>
      </c>
      <c r="M17" s="22">
        <v>10</v>
      </c>
      <c r="N17" s="22">
        <v>11</v>
      </c>
      <c r="O17" s="22">
        <v>12</v>
      </c>
    </row>
    <row r="18" spans="2:19" s="20" customFormat="1" ht="60.75" thickBot="1" x14ac:dyDescent="0.3">
      <c r="C18" s="71" t="s">
        <v>165</v>
      </c>
      <c r="D18" s="41" t="str">
        <f>'3. Option evaluation'!D26</f>
        <v>Biodiversity</v>
      </c>
      <c r="E18" s="42" t="str">
        <f>'3. Option evaluation'!E26</f>
        <v>Soil Health</v>
      </c>
      <c r="F18" s="42" t="str">
        <f>'3. Option evaluation'!F26</f>
        <v>Resilience to Climate Change</v>
      </c>
      <c r="G18" s="42" t="str">
        <f>'3. Option evaluation'!G26</f>
        <v>Impact on current system</v>
      </c>
      <c r="H18" s="42" t="str">
        <f>'3. Option evaluation'!H26</f>
        <v>Strenthening the Business</v>
      </c>
      <c r="I18" s="42" t="str">
        <f>'3. Option evaluation'!I26</f>
        <v/>
      </c>
      <c r="J18" s="42" t="str">
        <f>'3. Option evaluation'!J26</f>
        <v/>
      </c>
      <c r="K18" s="42" t="str">
        <f>'3. Option evaluation'!K26</f>
        <v/>
      </c>
      <c r="L18" s="42" t="str">
        <f>'3. Option evaluation'!L26</f>
        <v/>
      </c>
      <c r="M18" s="42" t="str">
        <f>'3. Option evaluation'!M26</f>
        <v/>
      </c>
      <c r="N18" s="42" t="str">
        <f>'3. Option evaluation'!N26</f>
        <v/>
      </c>
      <c r="O18" s="51" t="str">
        <f>'3. Option evaluation'!O26</f>
        <v/>
      </c>
      <c r="P18" s="238" t="s">
        <v>166</v>
      </c>
    </row>
    <row r="19" spans="2:19" s="20" customFormat="1" x14ac:dyDescent="0.25">
      <c r="B19" s="48"/>
      <c r="C19" s="43" t="s">
        <v>105</v>
      </c>
      <c r="D19" s="39">
        <f>'3. Option evaluation'!D27</f>
        <v>4</v>
      </c>
      <c r="E19" s="40">
        <f>'3. Option evaluation'!E27</f>
        <v>3</v>
      </c>
      <c r="F19" s="40">
        <f>'3. Option evaluation'!F27</f>
        <v>4</v>
      </c>
      <c r="G19" s="40">
        <f>'3. Option evaluation'!G27</f>
        <v>1</v>
      </c>
      <c r="H19" s="40">
        <f>'3. Option evaluation'!H27</f>
        <v>5</v>
      </c>
      <c r="I19" s="40" t="str">
        <f>'3. Option evaluation'!I27</f>
        <v/>
      </c>
      <c r="J19" s="40" t="str">
        <f>'3. Option evaluation'!J27</f>
        <v/>
      </c>
      <c r="K19" s="40" t="str">
        <f>'3. Option evaluation'!K27</f>
        <v/>
      </c>
      <c r="L19" s="40" t="str">
        <f>'3. Option evaluation'!L27</f>
        <v/>
      </c>
      <c r="M19" s="40" t="str">
        <f>'3. Option evaluation'!M27</f>
        <v/>
      </c>
      <c r="N19" s="40" t="str">
        <f>'3. Option evaluation'!N27</f>
        <v/>
      </c>
      <c r="O19" s="52" t="str">
        <f>'3. Option evaluation'!O27</f>
        <v/>
      </c>
      <c r="P19" s="239"/>
    </row>
    <row r="20" spans="2:19" s="18" customFormat="1" x14ac:dyDescent="0.25">
      <c r="B20" s="49"/>
      <c r="C20" s="44" t="s">
        <v>106</v>
      </c>
      <c r="D20" s="32" t="str">
        <f>'3. Option evaluation'!D28</f>
        <v>Low</v>
      </c>
      <c r="E20" s="37" t="str">
        <f>'3. Option evaluation'!E28</f>
        <v>Low</v>
      </c>
      <c r="F20" s="37" t="str">
        <f>'3. Option evaluation'!F28</f>
        <v>Low</v>
      </c>
      <c r="G20" s="37" t="str">
        <f>'3. Option evaluation'!G28</f>
        <v>High</v>
      </c>
      <c r="H20" s="37" t="str">
        <f>'3. Option evaluation'!H28</f>
        <v>Low</v>
      </c>
      <c r="I20" s="37" t="str">
        <f>'3. Option evaluation'!I28</f>
        <v/>
      </c>
      <c r="J20" s="37" t="str">
        <f>'3. Option evaluation'!J28</f>
        <v/>
      </c>
      <c r="K20" s="37" t="str">
        <f>'3. Option evaluation'!K28</f>
        <v/>
      </c>
      <c r="L20" s="37" t="str">
        <f>'3. Option evaluation'!L28</f>
        <v/>
      </c>
      <c r="M20" s="37" t="str">
        <f>'3. Option evaluation'!M28</f>
        <v/>
      </c>
      <c r="N20" s="37" t="str">
        <f>'3. Option evaluation'!N28</f>
        <v/>
      </c>
      <c r="O20" s="53" t="str">
        <f>'3. Option evaluation'!O28</f>
        <v/>
      </c>
      <c r="P20" s="239"/>
      <c r="Q20" s="19"/>
      <c r="R20" s="19"/>
      <c r="S20" s="19"/>
    </row>
    <row r="21" spans="2:19" s="20" customFormat="1" ht="15.75" thickBot="1" x14ac:dyDescent="0.3">
      <c r="B21" s="48"/>
      <c r="C21" s="45" t="s">
        <v>167</v>
      </c>
      <c r="D21" s="153">
        <f>VLOOKUP(D$18,'4. Weighting of criteria'!$C$18:$E$29,3,FALSE)</f>
        <v>0.15384615384615385</v>
      </c>
      <c r="E21" s="154">
        <f>VLOOKUP(E$18,'4. Weighting of criteria'!$C$18:$E$29,3,FALSE)</f>
        <v>0.23076923076923075</v>
      </c>
      <c r="F21" s="154">
        <f>VLOOKUP(F$18,'4. Weighting of criteria'!$C$18:$E$29,3,FALSE)</f>
        <v>0.15384615384615385</v>
      </c>
      <c r="G21" s="154">
        <f>VLOOKUP(G$18,'4. Weighting of criteria'!$C$18:$E$29,3,FALSE)</f>
        <v>0.38461538461538458</v>
      </c>
      <c r="H21" s="154">
        <f>VLOOKUP(H$18,'4. Weighting of criteria'!$C$18:$E$29,3,FALSE)</f>
        <v>7.6923076923076927E-2</v>
      </c>
      <c r="I21" s="38" t="str">
        <f>VLOOKUP(I$18,'4. Weighting of criteria'!$C$18:$E$29,3,FALSE)</f>
        <v/>
      </c>
      <c r="J21" s="38" t="str">
        <f>VLOOKUP(J$18,'4. Weighting of criteria'!$C$18:$E$29,3,FALSE)</f>
        <v/>
      </c>
      <c r="K21" s="38" t="str">
        <f>VLOOKUP(K$18,'4. Weighting of criteria'!$C$18:$E$29,3,FALSE)</f>
        <v/>
      </c>
      <c r="L21" s="38" t="str">
        <f>VLOOKUP(L$18,'4. Weighting of criteria'!$C$18:$E$29,3,FALSE)</f>
        <v/>
      </c>
      <c r="M21" s="38" t="str">
        <f>VLOOKUP(M$18,'4. Weighting of criteria'!$C$18:$E$29,3,FALSE)</f>
        <v/>
      </c>
      <c r="N21" s="38" t="str">
        <f>VLOOKUP(N$18,'4. Weighting of criteria'!$C$18:$E$29,3,FALSE)</f>
        <v/>
      </c>
      <c r="O21" s="54" t="str">
        <f>VLOOKUP(O$18,'4. Weighting of criteria'!$C$18:$E$29,3,FALSE)</f>
        <v/>
      </c>
      <c r="P21" s="240"/>
    </row>
    <row r="22" spans="2:19" ht="30" x14ac:dyDescent="0.25">
      <c r="B22" s="50"/>
      <c r="C22" s="46" t="str">
        <f ca="1">'3. Option evaluation'!C29</f>
        <v>Continue working to decrease calving period to 9 weeks, then consider progressing to 6 weeks.</v>
      </c>
      <c r="D22" s="31">
        <f ca="1">IFERROR(IF(AND(LEN($C22)&gt;0,LEN(D$18)&gt;0), IF('3. Option evaluation'!D29="", "no data", IF(D$20="Low", 100-('3. Option evaluation'!D29-MIN(INDEX(PreferenceMatrix,,D$17)))/(MAX('3. Option evaluation'!D$29:D$64)-MIN('3. Option evaluation'!D$29:D$64))*100, IF(D$20="High", ('3. Option evaluation'!D29-MIN('3. Option evaluation'!D$29:D$64))/(MAX('3. Option evaluation'!D$29:D$64)-MIN('3. Option evaluation'!D$29:D$64))*100, "Check Step 3. "))),""), 0)</f>
        <v>88.235294117647058</v>
      </c>
      <c r="E22" s="31">
        <f ca="1">IFERROR(IF(AND(LEN($C22)&gt;0,LEN(E$18)&gt;0), IF('3. Option evaluation'!E29="", "no data", IF(E$20="Low", 100-('3. Option evaluation'!E29-MIN(INDEX(PreferenceMatrix,,E$17)))/(MAX('3. Option evaluation'!E$29:E$64)-MIN('3. Option evaluation'!E$29:E$64))*100, IF(E$20="High", ('3. Option evaluation'!E29-MIN('3. Option evaluation'!E$29:E$64))/(MAX('3. Option evaluation'!E$29:E$64)-MIN('3. Option evaluation'!E$29:E$64))*100, "Check Step 3. "))),""), 0)</f>
        <v>88.888888888888886</v>
      </c>
      <c r="F22" s="31">
        <f ca="1">IFERROR(IF(AND(LEN($C22)&gt;0,LEN(F$18)&gt;0), IF('3. Option evaluation'!F29="", "no data", IF(F$20="Low", 100-('3. Option evaluation'!F29-MIN(INDEX(PreferenceMatrix,,F$17)))/(MAX('3. Option evaluation'!F$29:F$64)-MIN('3. Option evaluation'!F$29:F$64))*100, IF(F$20="High", ('3. Option evaluation'!F29-MIN('3. Option evaluation'!F$29:F$64))/(MAX('3. Option evaluation'!F$29:F$64)-MIN('3. Option evaluation'!F$29:F$64))*100, "Check Step 3. "))),""), 0)</f>
        <v>87.5</v>
      </c>
      <c r="G22" s="31">
        <f ca="1">IFERROR(IF(AND(LEN($C22)&gt;0,LEN(G$18)&gt;0), IF('3. Option evaluation'!G29="", "no data", IF(G$20="Low", 100-('3. Option evaluation'!G29-MIN(INDEX(PreferenceMatrix,,G$17)))/(MAX('3. Option evaluation'!G$29:G$64)-MIN('3. Option evaluation'!G$29:G$64))*100, IF(G$20="High", ('3. Option evaluation'!G29-MIN('3. Option evaluation'!G$29:G$64))/(MAX('3. Option evaluation'!G$29:G$64)-MIN('3. Option evaluation'!G$29:G$64))*100, "Check Step 3. "))),""), 0)</f>
        <v>0</v>
      </c>
      <c r="H22" s="31">
        <f ca="1">IFERROR(IF(AND(LEN($C22)&gt;0,LEN(H$18)&gt;0), IF('3. Option evaluation'!H29="", "no data", IF(H$20="Low", 100-('3. Option evaluation'!H29-MIN(INDEX(PreferenceMatrix,,H$17)))/(MAX('3. Option evaluation'!H$29:H$64)-MIN('3. Option evaluation'!H$29:H$64))*100, IF(H$20="High", ('3. Option evaluation'!H29-MIN('3. Option evaluation'!H$29:H$64))/(MAX('3. Option evaluation'!H$29:H$64)-MIN('3. Option evaluation'!H$29:H$64))*100, "Check Step 3. "))),""), 0)</f>
        <v>0</v>
      </c>
      <c r="I22" s="31" t="str">
        <f ca="1">IFERROR(IF(AND(LEN($C22)&gt;0,LEN(I$18)&gt;0), IF('3. Option evaluation'!I29="", "no data", IF(I$20="Low", 100-('3. Option evaluation'!I29-MIN(INDEX(PreferenceMatrix,,I$17)))/(MAX('3. Option evaluation'!I$29:I$64)-MIN('3. Option evaluation'!I$29:I$64))*100, IF(I$20="High", ('3. Option evaluation'!I29-MIN('3. Option evaluation'!I$29:I$64))/(MAX('3. Option evaluation'!I$29:I$64)-MIN('3. Option evaluation'!I$29:I$64))*100, "Check Step 3. "))),""), 0)</f>
        <v/>
      </c>
      <c r="J22" s="31" t="str">
        <f ca="1">IFERROR(IF(AND(LEN($C22)&gt;0,LEN(J$18)&gt;0), IF('3. Option evaluation'!J29="", "no data", IF(J$20="Low", 100-('3. Option evaluation'!J29-MIN(INDEX(PreferenceMatrix,,J$17)))/(MAX('3. Option evaluation'!J$29:J$64)-MIN('3. Option evaluation'!J$29:J$64))*100, IF(J$20="High", ('3. Option evaluation'!J29-MIN('3. Option evaluation'!J$29:J$64))/(MAX('3. Option evaluation'!J$29:J$64)-MIN('3. Option evaluation'!J$29:J$64))*100, "Check Step 3. "))),""), 0)</f>
        <v/>
      </c>
      <c r="K22" s="31" t="str">
        <f ca="1">IFERROR(IF(AND(LEN($C22)&gt;0,LEN(K$18)&gt;0), IF('3. Option evaluation'!K29="", "no data", IF(K$20="Low", 100-('3. Option evaluation'!K29-MIN(INDEX(PreferenceMatrix,,K$17)))/(MAX('3. Option evaluation'!K$29:K$64)-MIN('3. Option evaluation'!K$29:K$64))*100, IF(K$20="High", ('3. Option evaluation'!K29-MIN('3. Option evaluation'!K$29:K$64))/(MAX('3. Option evaluation'!K$29:K$64)-MIN('3. Option evaluation'!K$29:K$64))*100, "Check Step 3. "))),""), 0)</f>
        <v/>
      </c>
      <c r="L22" s="31" t="str">
        <f ca="1">IFERROR(IF(AND(LEN($C22)&gt;0,LEN(L$18)&gt;0), IF('3. Option evaluation'!L29="", "no data", IF(L$20="Low", 100-('3. Option evaluation'!L29-MIN(INDEX(PreferenceMatrix,,L$17)))/(MAX('3. Option evaluation'!L$29:L$64)-MIN('3. Option evaluation'!L$29:L$64))*100, IF(L$20="High", ('3. Option evaluation'!L29-MIN('3. Option evaluation'!L$29:L$64))/(MAX('3. Option evaluation'!L$29:L$64)-MIN('3. Option evaluation'!L$29:L$64))*100, "Check Step 3. "))),""), 0)</f>
        <v/>
      </c>
      <c r="M22" s="31" t="str">
        <f ca="1">IFERROR(IF(AND(LEN($C22)&gt;0,LEN(M$18)&gt;0), IF('3. Option evaluation'!M29="", "no data", IF(M$20="Low", 100-('3. Option evaluation'!M29-MIN(INDEX(PreferenceMatrix,,M$17)))/(MAX('3. Option evaluation'!M$29:M$64)-MIN('3. Option evaluation'!M$29:M$64))*100, IF(M$20="High", ('3. Option evaluation'!M29-MIN('3. Option evaluation'!M$29:M$64))/(MAX('3. Option evaluation'!M$29:M$64)-MIN('3. Option evaluation'!M$29:M$64))*100, "Check Step 3. "))),""), 0)</f>
        <v/>
      </c>
      <c r="N22" s="31" t="str">
        <f ca="1">IFERROR(IF(AND(LEN($C22)&gt;0,LEN(N$18)&gt;0), IF('3. Option evaluation'!N29="", "no data", IF(N$20="Low", 100-('3. Option evaluation'!N29-MIN(INDEX(PreferenceMatrix,,N$17)))/(MAX('3. Option evaluation'!N$29:N$64)-MIN('3. Option evaluation'!N$29:N$64))*100, IF(N$20="High", ('3. Option evaluation'!N29-MIN('3. Option evaluation'!N$29:N$64))/(MAX('3. Option evaluation'!N$29:N$64)-MIN('3. Option evaluation'!N$29:N$64))*100, "Check Step 3. "))),""), 0)</f>
        <v/>
      </c>
      <c r="O22" s="31" t="str">
        <f ca="1">IFERROR(IF(AND(LEN($C22)&gt;0,LEN(O$18)&gt;0), IF('3. Option evaluation'!O29="", "no data", IF(O$20="Low", 100-('3. Option evaluation'!O29-MIN(INDEX(PreferenceMatrix,,O$17)))/(MAX('3. Option evaluation'!O$29:O$64)-MIN('3. Option evaluation'!O$29:O$64))*100, IF(O$20="High", ('3. Option evaluation'!O29-MIN('3. Option evaluation'!O$29:O$64))/(MAX('3. Option evaluation'!O$29:O$64)-MIN('3. Option evaluation'!O$29:O$64))*100, "Check Step 3. "))),""), 0)</f>
        <v/>
      </c>
      <c r="P22" s="64">
        <f ca="1">IFERROR(IF(LEN($C22)&gt;0,SUMPRODUCT($D22:$O22,$D$21:$O$21),""),"")</f>
        <v>47.549019607843135</v>
      </c>
      <c r="S22" s="11"/>
    </row>
    <row r="23" spans="2:19" x14ac:dyDescent="0.25">
      <c r="B23" s="50"/>
      <c r="C23" s="47" t="str">
        <f ca="1">'3. Option evaluation'!C30</f>
        <v>Increase calving percentage.</v>
      </c>
      <c r="D23" s="31">
        <f ca="1">IFERROR(IF(AND(LEN($C23)&gt;0,LEN(D$18)&gt;0), IF('3. Option evaluation'!D30="", "no data", IF(D$20="Low", 100-('3. Option evaluation'!D30-MIN(INDEX(PreferenceMatrix,,D$17)))/(MAX('3. Option evaluation'!D$29:D$64)-MIN('3. Option evaluation'!D$29:D$64))*100, IF(D$20="High", ('3. Option evaluation'!D30-MIN('3. Option evaluation'!D$29:D$64))/(MAX('3. Option evaluation'!D$29:D$64)-MIN('3. Option evaluation'!D$29:D$64))*100, "Check Step 3. "))),""), 0)</f>
        <v>88.235294117647058</v>
      </c>
      <c r="E23" s="31">
        <f ca="1">IFERROR(IF(AND(LEN($C23)&gt;0,LEN(E$18)&gt;0), IF('3. Option evaluation'!E30="", "no data", IF(E$20="Low", 100-('3. Option evaluation'!E30-MIN(INDEX(PreferenceMatrix,,E$17)))/(MAX('3. Option evaluation'!E$29:E$64)-MIN('3. Option evaluation'!E$29:E$64))*100, IF(E$20="High", ('3. Option evaluation'!E30-MIN('3. Option evaluation'!E$29:E$64))/(MAX('3. Option evaluation'!E$29:E$64)-MIN('3. Option evaluation'!E$29:E$64))*100, "Check Step 3. "))),""), 0)</f>
        <v>94.444444444444443</v>
      </c>
      <c r="F23" s="31">
        <f ca="1">IFERROR(IF(AND(LEN($C23)&gt;0,LEN(F$18)&gt;0), IF('3. Option evaluation'!F30="", "no data", IF(F$20="Low", 100-('3. Option evaluation'!F30-MIN(INDEX(PreferenceMatrix,,F$17)))/(MAX('3. Option evaluation'!F$29:F$64)-MIN('3. Option evaluation'!F$29:F$64))*100, IF(F$20="High", ('3. Option evaluation'!F30-MIN('3. Option evaluation'!F$29:F$64))/(MAX('3. Option evaluation'!F$29:F$64)-MIN('3. Option evaluation'!F$29:F$64))*100, "Check Step 3. "))),""), 0)</f>
        <v>93.75</v>
      </c>
      <c r="G23" s="31">
        <f ca="1">IFERROR(IF(AND(LEN($C23)&gt;0,LEN(G$18)&gt;0), IF('3. Option evaluation'!G30="", "no data", IF(G$20="Low", 100-('3. Option evaluation'!G30-MIN(INDEX(PreferenceMatrix,,G$17)))/(MAX('3. Option evaluation'!G$29:G$64)-MIN('3. Option evaluation'!G$29:G$64))*100, IF(G$20="High", ('3. Option evaluation'!G30-MIN('3. Option evaluation'!G$29:G$64))/(MAX('3. Option evaluation'!G$29:G$64)-MIN('3. Option evaluation'!G$29:G$64))*100, "Check Step 3. "))),""), 0)</f>
        <v>31.25</v>
      </c>
      <c r="H23" s="31">
        <f ca="1">IFERROR(IF(AND(LEN($C23)&gt;0,LEN(H$18)&gt;0), IF('3. Option evaluation'!H30="", "no data", IF(H$20="Low", 100-('3. Option evaluation'!H30-MIN(INDEX(PreferenceMatrix,,H$17)))/(MAX('3. Option evaluation'!H$29:H$64)-MIN('3. Option evaluation'!H$29:H$64))*100, IF(H$20="High", ('3. Option evaluation'!H30-MIN('3. Option evaluation'!H$29:H$64))/(MAX('3. Option evaluation'!H$29:H$64)-MIN('3. Option evaluation'!H$29:H$64))*100, "Check Step 3. "))),""), 0)</f>
        <v>10</v>
      </c>
      <c r="I23" s="31" t="str">
        <f ca="1">IFERROR(IF(AND(LEN($C23)&gt;0,LEN(I$18)&gt;0), IF('3. Option evaluation'!I30="", "no data", IF(I$20="Low", 100-('3. Option evaluation'!I30-MIN(INDEX(PreferenceMatrix,,I$17)))/(MAX('3. Option evaluation'!I$29:I$64)-MIN('3. Option evaluation'!I$29:I$64))*100, IF(I$20="High", ('3. Option evaluation'!I30-MIN('3. Option evaluation'!I$29:I$64))/(MAX('3. Option evaluation'!I$29:I$64)-MIN('3. Option evaluation'!I$29:I$64))*100, "Check Step 3. "))),""), 0)</f>
        <v/>
      </c>
      <c r="J23" s="31" t="str">
        <f ca="1">IFERROR(IF(AND(LEN($C23)&gt;0,LEN(J$18)&gt;0), IF('3. Option evaluation'!J30="", "no data", IF(J$20="Low", 100-('3. Option evaluation'!J30-MIN(INDEX(PreferenceMatrix,,J$17)))/(MAX('3. Option evaluation'!J$29:J$64)-MIN('3. Option evaluation'!J$29:J$64))*100, IF(J$20="High", ('3. Option evaluation'!J30-MIN('3. Option evaluation'!J$29:J$64))/(MAX('3. Option evaluation'!J$29:J$64)-MIN('3. Option evaluation'!J$29:J$64))*100, "Check Step 3. "))),""), 0)</f>
        <v/>
      </c>
      <c r="K23" s="31" t="str">
        <f ca="1">IFERROR(IF(AND(LEN($C23)&gt;0,LEN(K$18)&gt;0), IF('3. Option evaluation'!K30="", "no data", IF(K$20="Low", 100-('3. Option evaluation'!K30-MIN(INDEX(PreferenceMatrix,,K$17)))/(MAX('3. Option evaluation'!K$29:K$64)-MIN('3. Option evaluation'!K$29:K$64))*100, IF(K$20="High", ('3. Option evaluation'!K30-MIN('3. Option evaluation'!K$29:K$64))/(MAX('3. Option evaluation'!K$29:K$64)-MIN('3. Option evaluation'!K$29:K$64))*100, "Check Step 3. "))),""), 0)</f>
        <v/>
      </c>
      <c r="L23" s="31" t="str">
        <f ca="1">IFERROR(IF(AND(LEN($C23)&gt;0,LEN(L$18)&gt;0), IF('3. Option evaluation'!L30="", "no data", IF(L$20="Low", 100-('3. Option evaluation'!L30-MIN(INDEX(PreferenceMatrix,,L$17)))/(MAX('3. Option evaluation'!L$29:L$64)-MIN('3. Option evaluation'!L$29:L$64))*100, IF(L$20="High", ('3. Option evaluation'!L30-MIN('3. Option evaluation'!L$29:L$64))/(MAX('3. Option evaluation'!L$29:L$64)-MIN('3. Option evaluation'!L$29:L$64))*100, "Check Step 3. "))),""), 0)</f>
        <v/>
      </c>
      <c r="M23" s="31" t="str">
        <f ca="1">IFERROR(IF(AND(LEN($C23)&gt;0,LEN(M$18)&gt;0), IF('3. Option evaluation'!M30="", "no data", IF(M$20="Low", 100-('3. Option evaluation'!M30-MIN(INDEX(PreferenceMatrix,,M$17)))/(MAX('3. Option evaluation'!M$29:M$64)-MIN('3. Option evaluation'!M$29:M$64))*100, IF(M$20="High", ('3. Option evaluation'!M30-MIN('3. Option evaluation'!M$29:M$64))/(MAX('3. Option evaluation'!M$29:M$64)-MIN('3. Option evaluation'!M$29:M$64))*100, "Check Step 3. "))),""), 0)</f>
        <v/>
      </c>
      <c r="N23" s="31" t="str">
        <f ca="1">IFERROR(IF(AND(LEN($C23)&gt;0,LEN(N$18)&gt;0), IF('3. Option evaluation'!N30="", "no data", IF(N$20="Low", 100-('3. Option evaluation'!N30-MIN(INDEX(PreferenceMatrix,,N$17)))/(MAX('3. Option evaluation'!N$29:N$64)-MIN('3. Option evaluation'!N$29:N$64))*100, IF(N$20="High", ('3. Option evaluation'!N30-MIN('3. Option evaluation'!N$29:N$64))/(MAX('3. Option evaluation'!N$29:N$64)-MIN('3. Option evaluation'!N$29:N$64))*100, "Check Step 3. "))),""), 0)</f>
        <v/>
      </c>
      <c r="O23" s="31" t="str">
        <f ca="1">IFERROR(IF(AND(LEN($C23)&gt;0,LEN(O$18)&gt;0), IF('3. Option evaluation'!O30="", "no data", IF(O$20="Low", 100-('3. Option evaluation'!O30-MIN(INDEX(PreferenceMatrix,,O$17)))/(MAX('3. Option evaluation'!O$29:O$64)-MIN('3. Option evaluation'!O$29:O$64))*100, IF(O$20="High", ('3. Option evaluation'!O30-MIN('3. Option evaluation'!O$29:O$64))/(MAX('3. Option evaluation'!O$29:O$64)-MIN('3. Option evaluation'!O$29:O$64))*100, "Check Step 3. "))),""), 0)</f>
        <v/>
      </c>
      <c r="P23" s="65">
        <f t="shared" ref="P23:P57" ca="1" si="0">IFERROR(IF(LEN($C23)&gt;0,SUMPRODUCT($D23:$O23,$D$21:$O$21),""),"")</f>
        <v>62.581070889894406</v>
      </c>
      <c r="S23" s="11"/>
    </row>
    <row r="24" spans="2:19" x14ac:dyDescent="0.25">
      <c r="B24" s="50"/>
      <c r="C24" s="47" t="str">
        <f ca="1">'3. Option evaluation'!C31</f>
        <v>Reduce age of calving to 24 months.</v>
      </c>
      <c r="D24" s="31">
        <f ca="1">IFERROR(IF(AND(LEN($C24)&gt;0,LEN(D$18)&gt;0), IF('3. Option evaluation'!D31="", "no data", IF(D$20="Low", 100-('3. Option evaluation'!D31-MIN(INDEX(PreferenceMatrix,,D$17)))/(MAX('3. Option evaluation'!D$29:D$64)-MIN('3. Option evaluation'!D$29:D$64))*100, IF(D$20="High", ('3. Option evaluation'!D31-MIN('3. Option evaluation'!D$29:D$64))/(MAX('3. Option evaluation'!D$29:D$64)-MIN('3. Option evaluation'!D$29:D$64))*100, "Check Step 3. "))),""), 0)</f>
        <v>88.235294117647058</v>
      </c>
      <c r="E24" s="31">
        <f ca="1">IFERROR(IF(AND(LEN($C24)&gt;0,LEN(E$18)&gt;0), IF('3. Option evaluation'!E31="", "no data", IF(E$20="Low", 100-('3. Option evaluation'!E31-MIN(INDEX(PreferenceMatrix,,E$17)))/(MAX('3. Option evaluation'!E$29:E$64)-MIN('3. Option evaluation'!E$29:E$64))*100, IF(E$20="High", ('3. Option evaluation'!E31-MIN('3. Option evaluation'!E$29:E$64))/(MAX('3. Option evaluation'!E$29:E$64)-MIN('3. Option evaluation'!E$29:E$64))*100, "Check Step 3. "))),""), 0)</f>
        <v>88.888888888888886</v>
      </c>
      <c r="F24" s="31">
        <f ca="1">IFERROR(IF(AND(LEN($C24)&gt;0,LEN(F$18)&gt;0), IF('3. Option evaluation'!F31="", "no data", IF(F$20="Low", 100-('3. Option evaluation'!F31-MIN(INDEX(PreferenceMatrix,,F$17)))/(MAX('3. Option evaluation'!F$29:F$64)-MIN('3. Option evaluation'!F$29:F$64))*100, IF(F$20="High", ('3. Option evaluation'!F31-MIN('3. Option evaluation'!F$29:F$64))/(MAX('3. Option evaluation'!F$29:F$64)-MIN('3. Option evaluation'!F$29:F$64))*100, "Check Step 3. "))),""), 0)</f>
        <v>87.5</v>
      </c>
      <c r="G24" s="31">
        <f ca="1">IFERROR(IF(AND(LEN($C24)&gt;0,LEN(G$18)&gt;0), IF('3. Option evaluation'!G31="", "no data", IF(G$20="Low", 100-('3. Option evaluation'!G31-MIN(INDEX(PreferenceMatrix,,G$17)))/(MAX('3. Option evaluation'!G$29:G$64)-MIN('3. Option evaluation'!G$29:G$64))*100, IF(G$20="High", ('3. Option evaluation'!G31-MIN('3. Option evaluation'!G$29:G$64))/(MAX('3. Option evaluation'!G$29:G$64)-MIN('3. Option evaluation'!G$29:G$64))*100, "Check Step 3. "))),""), 0)</f>
        <v>81.25</v>
      </c>
      <c r="H24" s="31">
        <f ca="1">IFERROR(IF(AND(LEN($C24)&gt;0,LEN(H$18)&gt;0), IF('3. Option evaluation'!H31="", "no data", IF(H$20="Low", 100-('3. Option evaluation'!H31-MIN(INDEX(PreferenceMatrix,,H$17)))/(MAX('3. Option evaluation'!H$29:H$64)-MIN('3. Option evaluation'!H$29:H$64))*100, IF(H$20="High", ('3. Option evaluation'!H31-MIN('3. Option evaluation'!H$29:H$64))/(MAX('3. Option evaluation'!H$29:H$64)-MIN('3. Option evaluation'!H$29:H$64))*100, "Check Step 3. "))),""), 0)</f>
        <v>50</v>
      </c>
      <c r="I24" s="31" t="str">
        <f ca="1">IFERROR(IF(AND(LEN($C24)&gt;0,LEN(I$18)&gt;0), IF('3. Option evaluation'!I31="", "no data", IF(I$20="Low", 100-('3. Option evaluation'!I31-MIN(INDEX(PreferenceMatrix,,I$17)))/(MAX('3. Option evaluation'!I$29:I$64)-MIN('3. Option evaluation'!I$29:I$64))*100, IF(I$20="High", ('3. Option evaluation'!I31-MIN('3. Option evaluation'!I$29:I$64))/(MAX('3. Option evaluation'!I$29:I$64)-MIN('3. Option evaluation'!I$29:I$64))*100, "Check Step 3. "))),""), 0)</f>
        <v/>
      </c>
      <c r="J24" s="31" t="str">
        <f ca="1">IFERROR(IF(AND(LEN($C24)&gt;0,LEN(J$18)&gt;0), IF('3. Option evaluation'!J31="", "no data", IF(J$20="Low", 100-('3. Option evaluation'!J31-MIN(INDEX(PreferenceMatrix,,J$17)))/(MAX('3. Option evaluation'!J$29:J$64)-MIN('3. Option evaluation'!J$29:J$64))*100, IF(J$20="High", ('3. Option evaluation'!J31-MIN('3. Option evaluation'!J$29:J$64))/(MAX('3. Option evaluation'!J$29:J$64)-MIN('3. Option evaluation'!J$29:J$64))*100, "Check Step 3. "))),""), 0)</f>
        <v/>
      </c>
      <c r="K24" s="31" t="str">
        <f ca="1">IFERROR(IF(AND(LEN($C24)&gt;0,LEN(K$18)&gt;0), IF('3. Option evaluation'!K31="", "no data", IF(K$20="Low", 100-('3. Option evaluation'!K31-MIN(INDEX(PreferenceMatrix,,K$17)))/(MAX('3. Option evaluation'!K$29:K$64)-MIN('3. Option evaluation'!K$29:K$64))*100, IF(K$20="High", ('3. Option evaluation'!K31-MIN('3. Option evaluation'!K$29:K$64))/(MAX('3. Option evaluation'!K$29:K$64)-MIN('3. Option evaluation'!K$29:K$64))*100, "Check Step 3. "))),""), 0)</f>
        <v/>
      </c>
      <c r="L24" s="31" t="str">
        <f ca="1">IFERROR(IF(AND(LEN($C24)&gt;0,LEN(L$18)&gt;0), IF('3. Option evaluation'!L31="", "no data", IF(L$20="Low", 100-('3. Option evaluation'!L31-MIN(INDEX(PreferenceMatrix,,L$17)))/(MAX('3. Option evaluation'!L$29:L$64)-MIN('3. Option evaluation'!L$29:L$64))*100, IF(L$20="High", ('3. Option evaluation'!L31-MIN('3. Option evaluation'!L$29:L$64))/(MAX('3. Option evaluation'!L$29:L$64)-MIN('3. Option evaluation'!L$29:L$64))*100, "Check Step 3. "))),""), 0)</f>
        <v/>
      </c>
      <c r="M24" s="31" t="str">
        <f ca="1">IFERROR(IF(AND(LEN($C24)&gt;0,LEN(M$18)&gt;0), IF('3. Option evaluation'!M31="", "no data", IF(M$20="Low", 100-('3. Option evaluation'!M31-MIN(INDEX(PreferenceMatrix,,M$17)))/(MAX('3. Option evaluation'!M$29:M$64)-MIN('3. Option evaluation'!M$29:M$64))*100, IF(M$20="High", ('3. Option evaluation'!M31-MIN('3. Option evaluation'!M$29:M$64))/(MAX('3. Option evaluation'!M$29:M$64)-MIN('3. Option evaluation'!M$29:M$64))*100, "Check Step 3. "))),""), 0)</f>
        <v/>
      </c>
      <c r="N24" s="31" t="str">
        <f ca="1">IFERROR(IF(AND(LEN($C24)&gt;0,LEN(N$18)&gt;0), IF('3. Option evaluation'!N31="", "no data", IF(N$20="Low", 100-('3. Option evaluation'!N31-MIN(INDEX(PreferenceMatrix,,N$17)))/(MAX('3. Option evaluation'!N$29:N$64)-MIN('3. Option evaluation'!N$29:N$64))*100, IF(N$20="High", ('3. Option evaluation'!N31-MIN('3. Option evaluation'!N$29:N$64))/(MAX('3. Option evaluation'!N$29:N$64)-MIN('3. Option evaluation'!N$29:N$64))*100, "Check Step 3. "))),""), 0)</f>
        <v/>
      </c>
      <c r="O24" s="31" t="str">
        <f ca="1">IFERROR(IF(AND(LEN($C24)&gt;0,LEN(O$18)&gt;0), IF('3. Option evaluation'!O31="", "no data", IF(O$20="Low", 100-('3. Option evaluation'!O31-MIN(INDEX(PreferenceMatrix,,O$17)))/(MAX('3. Option evaluation'!O$29:O$64)-MIN('3. Option evaluation'!O$29:O$64))*100, IF(O$20="High", ('3. Option evaluation'!O31-MIN('3. Option evaluation'!O$29:O$64))/(MAX('3. Option evaluation'!O$29:O$64)-MIN('3. Option evaluation'!O$29:O$64))*100, "Check Step 3. "))),""), 0)</f>
        <v/>
      </c>
      <c r="P24" s="65">
        <f t="shared" ca="1" si="0"/>
        <v>82.645173453996975</v>
      </c>
      <c r="S24" s="11"/>
    </row>
    <row r="25" spans="2:19" ht="30" x14ac:dyDescent="0.25">
      <c r="B25" s="50"/>
      <c r="C25" s="47" t="str">
        <f ca="1">'3. Option evaluation'!C32</f>
        <v xml:space="preserve">Reduce cow weight by 10% through selective breeding. </v>
      </c>
      <c r="D25" s="31">
        <f ca="1">IFERROR(IF(AND(LEN($C25)&gt;0,LEN(D$18)&gt;0), IF('3. Option evaluation'!D32="", "no data", IF(D$20="Low", 100-('3. Option evaluation'!D32-MIN(INDEX(PreferenceMatrix,,D$17)))/(MAX('3. Option evaluation'!D$29:D$64)-MIN('3. Option evaluation'!D$29:D$64))*100, IF(D$20="High", ('3. Option evaluation'!D32-MIN('3. Option evaluation'!D$29:D$64))/(MAX('3. Option evaluation'!D$29:D$64)-MIN('3. Option evaluation'!D$29:D$64))*100, "Check Step 3. "))),""), 0)</f>
        <v>58.82352941176471</v>
      </c>
      <c r="E25" s="31">
        <f ca="1">IFERROR(IF(AND(LEN($C25)&gt;0,LEN(E$18)&gt;0), IF('3. Option evaluation'!E32="", "no data", IF(E$20="Low", 100-('3. Option evaluation'!E32-MIN(INDEX(PreferenceMatrix,,E$17)))/(MAX('3. Option evaluation'!E$29:E$64)-MIN('3. Option evaluation'!E$29:E$64))*100, IF(E$20="High", ('3. Option evaluation'!E32-MIN('3. Option evaluation'!E$29:E$64))/(MAX('3. Option evaluation'!E$29:E$64)-MIN('3. Option evaluation'!E$29:E$64))*100, "Check Step 3. "))),""), 0)</f>
        <v>44.444444444444443</v>
      </c>
      <c r="F25" s="31">
        <f ca="1">IFERROR(IF(AND(LEN($C25)&gt;0,LEN(F$18)&gt;0), IF('3. Option evaluation'!F32="", "no data", IF(F$20="Low", 100-('3. Option evaluation'!F32-MIN(INDEX(PreferenceMatrix,,F$17)))/(MAX('3. Option evaluation'!F$29:F$64)-MIN('3. Option evaluation'!F$29:F$64))*100, IF(F$20="High", ('3. Option evaluation'!F32-MIN('3. Option evaluation'!F$29:F$64))/(MAX('3. Option evaluation'!F$29:F$64)-MIN('3. Option evaluation'!F$29:F$64))*100, "Check Step 3. "))),""), 0)</f>
        <v>37.5</v>
      </c>
      <c r="G25" s="31">
        <f ca="1">IFERROR(IF(AND(LEN($C25)&gt;0,LEN(G$18)&gt;0), IF('3. Option evaluation'!G32="", "no data", IF(G$20="Low", 100-('3. Option evaluation'!G32-MIN(INDEX(PreferenceMatrix,,G$17)))/(MAX('3. Option evaluation'!G$29:G$64)-MIN('3. Option evaluation'!G$29:G$64))*100, IF(G$20="High", ('3. Option evaluation'!G32-MIN('3. Option evaluation'!G$29:G$64))/(MAX('3. Option evaluation'!G$29:G$64)-MIN('3. Option evaluation'!G$29:G$64))*100, "Check Step 3. "))),""), 0)</f>
        <v>18.75</v>
      </c>
      <c r="H25" s="31">
        <f ca="1">IFERROR(IF(AND(LEN($C25)&gt;0,LEN(H$18)&gt;0), IF('3. Option evaluation'!H32="", "no data", IF(H$20="Low", 100-('3. Option evaluation'!H32-MIN(INDEX(PreferenceMatrix,,H$17)))/(MAX('3. Option evaluation'!H$29:H$64)-MIN('3. Option evaluation'!H$29:H$64))*100, IF(H$20="High", ('3. Option evaluation'!H32-MIN('3. Option evaluation'!H$29:H$64))/(MAX('3. Option evaluation'!H$29:H$64)-MIN('3. Option evaluation'!H$29:H$64))*100, "Check Step 3. "))),""), 0)</f>
        <v>50</v>
      </c>
      <c r="I25" s="31" t="str">
        <f ca="1">IFERROR(IF(AND(LEN($C25)&gt;0,LEN(I$18)&gt;0), IF('3. Option evaluation'!I32="", "no data", IF(I$20="Low", 100-('3. Option evaluation'!I32-MIN(INDEX(PreferenceMatrix,,I$17)))/(MAX('3. Option evaluation'!I$29:I$64)-MIN('3. Option evaluation'!I$29:I$64))*100, IF(I$20="High", ('3. Option evaluation'!I32-MIN('3. Option evaluation'!I$29:I$64))/(MAX('3. Option evaluation'!I$29:I$64)-MIN('3. Option evaluation'!I$29:I$64))*100, "Check Step 3. "))),""), 0)</f>
        <v/>
      </c>
      <c r="J25" s="31" t="str">
        <f ca="1">IFERROR(IF(AND(LEN($C25)&gt;0,LEN(J$18)&gt;0), IF('3. Option evaluation'!J32="", "no data", IF(J$20="Low", 100-('3. Option evaluation'!J32-MIN(INDEX(PreferenceMatrix,,J$17)))/(MAX('3. Option evaluation'!J$29:J$64)-MIN('3. Option evaluation'!J$29:J$64))*100, IF(J$20="High", ('3. Option evaluation'!J32-MIN('3. Option evaluation'!J$29:J$64))/(MAX('3. Option evaluation'!J$29:J$64)-MIN('3. Option evaluation'!J$29:J$64))*100, "Check Step 3. "))),""), 0)</f>
        <v/>
      </c>
      <c r="K25" s="31" t="str">
        <f ca="1">IFERROR(IF(AND(LEN($C25)&gt;0,LEN(K$18)&gt;0), IF('3. Option evaluation'!K32="", "no data", IF(K$20="Low", 100-('3. Option evaluation'!K32-MIN(INDEX(PreferenceMatrix,,K$17)))/(MAX('3. Option evaluation'!K$29:K$64)-MIN('3. Option evaluation'!K$29:K$64))*100, IF(K$20="High", ('3. Option evaluation'!K32-MIN('3. Option evaluation'!K$29:K$64))/(MAX('3. Option evaluation'!K$29:K$64)-MIN('3. Option evaluation'!K$29:K$64))*100, "Check Step 3. "))),""), 0)</f>
        <v/>
      </c>
      <c r="L25" s="31" t="str">
        <f ca="1">IFERROR(IF(AND(LEN($C25)&gt;0,LEN(L$18)&gt;0), IF('3. Option evaluation'!L32="", "no data", IF(L$20="Low", 100-('3. Option evaluation'!L32-MIN(INDEX(PreferenceMatrix,,L$17)))/(MAX('3. Option evaluation'!L$29:L$64)-MIN('3. Option evaluation'!L$29:L$64))*100, IF(L$20="High", ('3. Option evaluation'!L32-MIN('3. Option evaluation'!L$29:L$64))/(MAX('3. Option evaluation'!L$29:L$64)-MIN('3. Option evaluation'!L$29:L$64))*100, "Check Step 3. "))),""), 0)</f>
        <v/>
      </c>
      <c r="M25" s="31" t="str">
        <f ca="1">IFERROR(IF(AND(LEN($C25)&gt;0,LEN(M$18)&gt;0), IF('3. Option evaluation'!M32="", "no data", IF(M$20="Low", 100-('3. Option evaluation'!M32-MIN(INDEX(PreferenceMatrix,,M$17)))/(MAX('3. Option evaluation'!M$29:M$64)-MIN('3. Option evaluation'!M$29:M$64))*100, IF(M$20="High", ('3. Option evaluation'!M32-MIN('3. Option evaluation'!M$29:M$64))/(MAX('3. Option evaluation'!M$29:M$64)-MIN('3. Option evaluation'!M$29:M$64))*100, "Check Step 3. "))),""), 0)</f>
        <v/>
      </c>
      <c r="N25" s="31" t="str">
        <f ca="1">IFERROR(IF(AND(LEN($C25)&gt;0,LEN(N$18)&gt;0), IF('3. Option evaluation'!N32="", "no data", IF(N$20="Low", 100-('3. Option evaluation'!N32-MIN(INDEX(PreferenceMatrix,,N$17)))/(MAX('3. Option evaluation'!N$29:N$64)-MIN('3. Option evaluation'!N$29:N$64))*100, IF(N$20="High", ('3. Option evaluation'!N32-MIN('3. Option evaluation'!N$29:N$64))/(MAX('3. Option evaluation'!N$29:N$64)-MIN('3. Option evaluation'!N$29:N$64))*100, "Check Step 3. "))),""), 0)</f>
        <v/>
      </c>
      <c r="O25" s="31" t="str">
        <f ca="1">IFERROR(IF(AND(LEN($C25)&gt;0,LEN(O$18)&gt;0), IF('3. Option evaluation'!O32="", "no data", IF(O$20="Low", 100-('3. Option evaluation'!O32-MIN(INDEX(PreferenceMatrix,,O$17)))/(MAX('3. Option evaluation'!O$29:O$64)-MIN('3. Option evaluation'!O$29:O$64))*100, IF(O$20="High", ('3. Option evaluation'!O32-MIN('3. Option evaluation'!O$29:O$64))/(MAX('3. Option evaluation'!O$29:O$64)-MIN('3. Option evaluation'!O$29:O$64))*100, "Check Step 3. "))),""), 0)</f>
        <v/>
      </c>
      <c r="P25" s="65">
        <f t="shared" ca="1" si="0"/>
        <v>36.133107088989448</v>
      </c>
      <c r="S25" s="11"/>
    </row>
    <row r="26" spans="2:19" x14ac:dyDescent="0.25">
      <c r="B26" s="50"/>
      <c r="C26" s="47" t="str">
        <f ca="1">'3. Option evaluation'!C33</f>
        <v>Reduce mortality from birth to weaning.</v>
      </c>
      <c r="D26" s="31">
        <f ca="1">IFERROR(IF(AND(LEN($C26)&gt;0,LEN(D$18)&gt;0), IF('3. Option evaluation'!D33="", "no data", IF(D$20="Low", 100-('3. Option evaluation'!D33-MIN(INDEX(PreferenceMatrix,,D$17)))/(MAX('3. Option evaluation'!D$29:D$64)-MIN('3. Option evaluation'!D$29:D$64))*100, IF(D$20="High", ('3. Option evaluation'!D33-MIN('3. Option evaluation'!D$29:D$64))/(MAX('3. Option evaluation'!D$29:D$64)-MIN('3. Option evaluation'!D$29:D$64))*100, "Check Step 3. "))),""), 0)</f>
        <v>82.35294117647058</v>
      </c>
      <c r="E26" s="31">
        <f ca="1">IFERROR(IF(AND(LEN($C26)&gt;0,LEN(E$18)&gt;0), IF('3. Option evaluation'!E33="", "no data", IF(E$20="Low", 100-('3. Option evaluation'!E33-MIN(INDEX(PreferenceMatrix,,E$17)))/(MAX('3. Option evaluation'!E$29:E$64)-MIN('3. Option evaluation'!E$29:E$64))*100, IF(E$20="High", ('3. Option evaluation'!E33-MIN('3. Option evaluation'!E$29:E$64))/(MAX('3. Option evaluation'!E$29:E$64)-MIN('3. Option evaluation'!E$29:E$64))*100, "Check Step 3. "))),""), 0)</f>
        <v>100</v>
      </c>
      <c r="F26" s="31">
        <f ca="1">IFERROR(IF(AND(LEN($C26)&gt;0,LEN(F$18)&gt;0), IF('3. Option evaluation'!F33="", "no data", IF(F$20="Low", 100-('3. Option evaluation'!F33-MIN(INDEX(PreferenceMatrix,,F$17)))/(MAX('3. Option evaluation'!F$29:F$64)-MIN('3. Option evaluation'!F$29:F$64))*100, IF(F$20="High", ('3. Option evaluation'!F33-MIN('3. Option evaluation'!F$29:F$64))/(MAX('3. Option evaluation'!F$29:F$64)-MIN('3. Option evaluation'!F$29:F$64))*100, "Check Step 3. "))),""), 0)</f>
        <v>87.5</v>
      </c>
      <c r="G26" s="31">
        <f ca="1">IFERROR(IF(AND(LEN($C26)&gt;0,LEN(G$18)&gt;0), IF('3. Option evaluation'!G33="", "no data", IF(G$20="Low", 100-('3. Option evaluation'!G33-MIN(INDEX(PreferenceMatrix,,G$17)))/(MAX('3. Option evaluation'!G$29:G$64)-MIN('3. Option evaluation'!G$29:G$64))*100, IF(G$20="High", ('3. Option evaluation'!G33-MIN('3. Option evaluation'!G$29:G$64))/(MAX('3. Option evaluation'!G$29:G$64)-MIN('3. Option evaluation'!G$29:G$64))*100, "Check Step 3. "))),""), 0)</f>
        <v>6.25</v>
      </c>
      <c r="H26" s="31">
        <f ca="1">IFERROR(IF(AND(LEN($C26)&gt;0,LEN(H$18)&gt;0), IF('3. Option evaluation'!H33="", "no data", IF(H$20="Low", 100-('3. Option evaluation'!H33-MIN(INDEX(PreferenceMatrix,,H$17)))/(MAX('3. Option evaluation'!H$29:H$64)-MIN('3. Option evaluation'!H$29:H$64))*100, IF(H$20="High", ('3. Option evaluation'!H33-MIN('3. Option evaluation'!H$29:H$64))/(MAX('3. Option evaluation'!H$29:H$64)-MIN('3. Option evaluation'!H$29:H$64))*100, "Check Step 3. "))),""), 0)</f>
        <v>0</v>
      </c>
      <c r="I26" s="31" t="str">
        <f ca="1">IFERROR(IF(AND(LEN($C26)&gt;0,LEN(I$18)&gt;0), IF('3. Option evaluation'!I33="", "no data", IF(I$20="Low", 100-('3. Option evaluation'!I33-MIN(INDEX(PreferenceMatrix,,I$17)))/(MAX('3. Option evaluation'!I$29:I$64)-MIN('3. Option evaluation'!I$29:I$64))*100, IF(I$20="High", ('3. Option evaluation'!I33-MIN('3. Option evaluation'!I$29:I$64))/(MAX('3. Option evaluation'!I$29:I$64)-MIN('3. Option evaluation'!I$29:I$64))*100, "Check Step 3. "))),""), 0)</f>
        <v/>
      </c>
      <c r="J26" s="31" t="str">
        <f ca="1">IFERROR(IF(AND(LEN($C26)&gt;0,LEN(J$18)&gt;0), IF('3. Option evaluation'!J33="", "no data", IF(J$20="Low", 100-('3. Option evaluation'!J33-MIN(INDEX(PreferenceMatrix,,J$17)))/(MAX('3. Option evaluation'!J$29:J$64)-MIN('3. Option evaluation'!J$29:J$64))*100, IF(J$20="High", ('3. Option evaluation'!J33-MIN('3. Option evaluation'!J$29:J$64))/(MAX('3. Option evaluation'!J$29:J$64)-MIN('3. Option evaluation'!J$29:J$64))*100, "Check Step 3. "))),""), 0)</f>
        <v/>
      </c>
      <c r="K26" s="31" t="str">
        <f ca="1">IFERROR(IF(AND(LEN($C26)&gt;0,LEN(K$18)&gt;0), IF('3. Option evaluation'!K33="", "no data", IF(K$20="Low", 100-('3. Option evaluation'!K33-MIN(INDEX(PreferenceMatrix,,K$17)))/(MAX('3. Option evaluation'!K$29:K$64)-MIN('3. Option evaluation'!K$29:K$64))*100, IF(K$20="High", ('3. Option evaluation'!K33-MIN('3. Option evaluation'!K$29:K$64))/(MAX('3. Option evaluation'!K$29:K$64)-MIN('3. Option evaluation'!K$29:K$64))*100, "Check Step 3. "))),""), 0)</f>
        <v/>
      </c>
      <c r="L26" s="31" t="str">
        <f ca="1">IFERROR(IF(AND(LEN($C26)&gt;0,LEN(L$18)&gt;0), IF('3. Option evaluation'!L33="", "no data", IF(L$20="Low", 100-('3. Option evaluation'!L33-MIN(INDEX(PreferenceMatrix,,L$17)))/(MAX('3. Option evaluation'!L$29:L$64)-MIN('3. Option evaluation'!L$29:L$64))*100, IF(L$20="High", ('3. Option evaluation'!L33-MIN('3. Option evaluation'!L$29:L$64))/(MAX('3. Option evaluation'!L$29:L$64)-MIN('3. Option evaluation'!L$29:L$64))*100, "Check Step 3. "))),""), 0)</f>
        <v/>
      </c>
      <c r="M26" s="31" t="str">
        <f ca="1">IFERROR(IF(AND(LEN($C26)&gt;0,LEN(M$18)&gt;0), IF('3. Option evaluation'!M33="", "no data", IF(M$20="Low", 100-('3. Option evaluation'!M33-MIN(INDEX(PreferenceMatrix,,M$17)))/(MAX('3. Option evaluation'!M$29:M$64)-MIN('3. Option evaluation'!M$29:M$64))*100, IF(M$20="High", ('3. Option evaluation'!M33-MIN('3. Option evaluation'!M$29:M$64))/(MAX('3. Option evaluation'!M$29:M$64)-MIN('3. Option evaluation'!M$29:M$64))*100, "Check Step 3. "))),""), 0)</f>
        <v/>
      </c>
      <c r="N26" s="31" t="str">
        <f ca="1">IFERROR(IF(AND(LEN($C26)&gt;0,LEN(N$18)&gt;0), IF('3. Option evaluation'!N33="", "no data", IF(N$20="Low", 100-('3. Option evaluation'!N33-MIN(INDEX(PreferenceMatrix,,N$17)))/(MAX('3. Option evaluation'!N$29:N$64)-MIN('3. Option evaluation'!N$29:N$64))*100, IF(N$20="High", ('3. Option evaluation'!N33-MIN('3. Option evaluation'!N$29:N$64))/(MAX('3. Option evaluation'!N$29:N$64)-MIN('3. Option evaluation'!N$29:N$64))*100, "Check Step 3. "))),""), 0)</f>
        <v/>
      </c>
      <c r="O26" s="31" t="str">
        <f ca="1">IFERROR(IF(AND(LEN($C26)&gt;0,LEN(O$18)&gt;0), IF('3. Option evaluation'!O33="", "no data", IF(O$20="Low", 100-('3. Option evaluation'!O33-MIN(INDEX(PreferenceMatrix,,O$17)))/(MAX('3. Option evaluation'!O$29:O$64)-MIN('3. Option evaluation'!O$29:O$64))*100, IF(O$20="High", ('3. Option evaluation'!O33-MIN('3. Option evaluation'!O$29:O$64))/(MAX('3. Option evaluation'!O$29:O$64)-MIN('3. Option evaluation'!O$29:O$64))*100, "Check Step 3. "))),""), 0)</f>
        <v/>
      </c>
      <c r="P26" s="65">
        <f t="shared" ca="1" si="0"/>
        <v>51.611990950226243</v>
      </c>
      <c r="S26" s="11"/>
    </row>
    <row r="27" spans="2:19" ht="30" x14ac:dyDescent="0.25">
      <c r="B27" s="50"/>
      <c r="C27" s="47" t="str">
        <f ca="1">'3. Option evaluation'!C34</f>
        <v>Improve herd performance through targeting desired traits to meet your breeding goals.</v>
      </c>
      <c r="D27" s="31">
        <f ca="1">IFERROR(IF(AND(LEN($C27)&gt;0,LEN(D$18)&gt;0), IF('3. Option evaluation'!D34="", "no data", IF(D$20="Low", 100-('3. Option evaluation'!D34-MIN(INDEX(PreferenceMatrix,,D$17)))/(MAX('3. Option evaluation'!D$29:D$64)-MIN('3. Option evaluation'!D$29:D$64))*100, IF(D$20="High", ('3. Option evaluation'!D34-MIN('3. Option evaluation'!D$29:D$64))/(MAX('3. Option evaluation'!D$29:D$64)-MIN('3. Option evaluation'!D$29:D$64))*100, "Check Step 3. "))),""), 0)</f>
        <v>88.235294117647058</v>
      </c>
      <c r="E27" s="31">
        <f ca="1">IFERROR(IF(AND(LEN($C27)&gt;0,LEN(E$18)&gt;0), IF('3. Option evaluation'!E34="", "no data", IF(E$20="Low", 100-('3. Option evaluation'!E34-MIN(INDEX(PreferenceMatrix,,E$17)))/(MAX('3. Option evaluation'!E$29:E$64)-MIN('3. Option evaluation'!E$29:E$64))*100, IF(E$20="High", ('3. Option evaluation'!E34-MIN('3. Option evaluation'!E$29:E$64))/(MAX('3. Option evaluation'!E$29:E$64)-MIN('3. Option evaluation'!E$29:E$64))*100, "Check Step 3. "))),""), 0)</f>
        <v>88.888888888888886</v>
      </c>
      <c r="F27" s="31">
        <f ca="1">IFERROR(IF(AND(LEN($C27)&gt;0,LEN(F$18)&gt;0), IF('3. Option evaluation'!F34="", "no data", IF(F$20="Low", 100-('3. Option evaluation'!F34-MIN(INDEX(PreferenceMatrix,,F$17)))/(MAX('3. Option evaluation'!F$29:F$64)-MIN('3. Option evaluation'!F$29:F$64))*100, IF(F$20="High", ('3. Option evaluation'!F34-MIN('3. Option evaluation'!F$29:F$64))/(MAX('3. Option evaluation'!F$29:F$64)-MIN('3. Option evaluation'!F$29:F$64))*100, "Check Step 3. "))),""), 0)</f>
        <v>50</v>
      </c>
      <c r="G27" s="31">
        <f ca="1">IFERROR(IF(AND(LEN($C27)&gt;0,LEN(G$18)&gt;0), IF('3. Option evaluation'!G34="", "no data", IF(G$20="Low", 100-('3. Option evaluation'!G34-MIN(INDEX(PreferenceMatrix,,G$17)))/(MAX('3. Option evaluation'!G$29:G$64)-MIN('3. Option evaluation'!G$29:G$64))*100, IF(G$20="High", ('3. Option evaluation'!G34-MIN('3. Option evaluation'!G$29:G$64))/(MAX('3. Option evaluation'!G$29:G$64)-MIN('3. Option evaluation'!G$29:G$64))*100, "Check Step 3. "))),""), 0)</f>
        <v>37.5</v>
      </c>
      <c r="H27" s="31">
        <f ca="1">IFERROR(IF(AND(LEN($C27)&gt;0,LEN(H$18)&gt;0), IF('3. Option evaluation'!H34="", "no data", IF(H$20="Low", 100-('3. Option evaluation'!H34-MIN(INDEX(PreferenceMatrix,,H$17)))/(MAX('3. Option evaluation'!H$29:H$64)-MIN('3. Option evaluation'!H$29:H$64))*100, IF(H$20="High", ('3. Option evaluation'!H34-MIN('3. Option evaluation'!H$29:H$64))/(MAX('3. Option evaluation'!H$29:H$64)-MIN('3. Option evaluation'!H$29:H$64))*100, "Check Step 3. "))),""), 0)</f>
        <v>0</v>
      </c>
      <c r="I27" s="31" t="str">
        <f ca="1">IFERROR(IF(AND(LEN($C27)&gt;0,LEN(I$18)&gt;0), IF('3. Option evaluation'!I34="", "no data", IF(I$20="Low", 100-('3. Option evaluation'!I34-MIN(INDEX(PreferenceMatrix,,I$17)))/(MAX('3. Option evaluation'!I$29:I$64)-MIN('3. Option evaluation'!I$29:I$64))*100, IF(I$20="High", ('3. Option evaluation'!I34-MIN('3. Option evaluation'!I$29:I$64))/(MAX('3. Option evaluation'!I$29:I$64)-MIN('3. Option evaluation'!I$29:I$64))*100, "Check Step 3. "))),""), 0)</f>
        <v/>
      </c>
      <c r="J27" s="31" t="str">
        <f ca="1">IFERROR(IF(AND(LEN($C27)&gt;0,LEN(J$18)&gt;0), IF('3. Option evaluation'!J34="", "no data", IF(J$20="Low", 100-('3. Option evaluation'!J34-MIN(INDEX(PreferenceMatrix,,J$17)))/(MAX('3. Option evaluation'!J$29:J$64)-MIN('3. Option evaluation'!J$29:J$64))*100, IF(J$20="High", ('3. Option evaluation'!J34-MIN('3. Option evaluation'!J$29:J$64))/(MAX('3. Option evaluation'!J$29:J$64)-MIN('3. Option evaluation'!J$29:J$64))*100, "Check Step 3. "))),""), 0)</f>
        <v/>
      </c>
      <c r="K27" s="31" t="str">
        <f ca="1">IFERROR(IF(AND(LEN($C27)&gt;0,LEN(K$18)&gt;0), IF('3. Option evaluation'!K34="", "no data", IF(K$20="Low", 100-('3. Option evaluation'!K34-MIN(INDEX(PreferenceMatrix,,K$17)))/(MAX('3. Option evaluation'!K$29:K$64)-MIN('3. Option evaluation'!K$29:K$64))*100, IF(K$20="High", ('3. Option evaluation'!K34-MIN('3. Option evaluation'!K$29:K$64))/(MAX('3. Option evaluation'!K$29:K$64)-MIN('3. Option evaluation'!K$29:K$64))*100, "Check Step 3. "))),""), 0)</f>
        <v/>
      </c>
      <c r="L27" s="31" t="str">
        <f ca="1">IFERROR(IF(AND(LEN($C27)&gt;0,LEN(L$18)&gt;0), IF('3. Option evaluation'!L34="", "no data", IF(L$20="Low", 100-('3. Option evaluation'!L34-MIN(INDEX(PreferenceMatrix,,L$17)))/(MAX('3. Option evaluation'!L$29:L$64)-MIN('3. Option evaluation'!L$29:L$64))*100, IF(L$20="High", ('3. Option evaluation'!L34-MIN('3. Option evaluation'!L$29:L$64))/(MAX('3. Option evaluation'!L$29:L$64)-MIN('3. Option evaluation'!L$29:L$64))*100, "Check Step 3. "))),""), 0)</f>
        <v/>
      </c>
      <c r="M27" s="31" t="str">
        <f ca="1">IFERROR(IF(AND(LEN($C27)&gt;0,LEN(M$18)&gt;0), IF('3. Option evaluation'!M34="", "no data", IF(M$20="Low", 100-('3. Option evaluation'!M34-MIN(INDEX(PreferenceMatrix,,M$17)))/(MAX('3. Option evaluation'!M$29:M$64)-MIN('3. Option evaluation'!M$29:M$64))*100, IF(M$20="High", ('3. Option evaluation'!M34-MIN('3. Option evaluation'!M$29:M$64))/(MAX('3. Option evaluation'!M$29:M$64)-MIN('3. Option evaluation'!M$29:M$64))*100, "Check Step 3. "))),""), 0)</f>
        <v/>
      </c>
      <c r="N27" s="31" t="str">
        <f ca="1">IFERROR(IF(AND(LEN($C27)&gt;0,LEN(N$18)&gt;0), IF('3. Option evaluation'!N34="", "no data", IF(N$20="Low", 100-('3. Option evaluation'!N34-MIN(INDEX(PreferenceMatrix,,N$17)))/(MAX('3. Option evaluation'!N$29:N$64)-MIN('3. Option evaluation'!N$29:N$64))*100, IF(N$20="High", ('3. Option evaluation'!N34-MIN('3. Option evaluation'!N$29:N$64))/(MAX('3. Option evaluation'!N$29:N$64)-MIN('3. Option evaluation'!N$29:N$64))*100, "Check Step 3. "))),""), 0)</f>
        <v/>
      </c>
      <c r="O27" s="31" t="str">
        <f ca="1">IFERROR(IF(AND(LEN($C27)&gt;0,LEN(O$18)&gt;0), IF('3. Option evaluation'!O34="", "no data", IF(O$20="Low", 100-('3. Option evaluation'!O34-MIN(INDEX(PreferenceMatrix,,O$17)))/(MAX('3. Option evaluation'!O$29:O$64)-MIN('3. Option evaluation'!O$29:O$64))*100, IF(O$20="High", ('3. Option evaluation'!O34-MIN('3. Option evaluation'!O$29:O$64))/(MAX('3. Option evaluation'!O$29:O$64)-MIN('3. Option evaluation'!O$29:O$64))*100, "Check Step 3. "))),""), 0)</f>
        <v/>
      </c>
      <c r="P27" s="65">
        <f t="shared" ca="1" si="0"/>
        <v>56.202865761689289</v>
      </c>
      <c r="S27" s="11"/>
    </row>
    <row r="28" spans="2:19" x14ac:dyDescent="0.25">
      <c r="B28" s="50"/>
      <c r="C28" s="47" t="str">
        <f ca="1">'3. Option evaluation'!C35</f>
        <v>Optimise feed rations to meet target performance.</v>
      </c>
      <c r="D28" s="31">
        <f ca="1">IFERROR(IF(AND(LEN($C28)&gt;0,LEN(D$18)&gt;0), IF('3. Option evaluation'!D35="", "no data", IF(D$20="Low", 100-('3. Option evaluation'!D35-MIN(INDEX(PreferenceMatrix,,D$17)))/(MAX('3. Option evaluation'!D$29:D$64)-MIN('3. Option evaluation'!D$29:D$64))*100, IF(D$20="High", ('3. Option evaluation'!D35-MIN('3. Option evaluation'!D$29:D$64))/(MAX('3. Option evaluation'!D$29:D$64)-MIN('3. Option evaluation'!D$29:D$64))*100, "Check Step 3. "))),""), 0)</f>
        <v>94.117647058823536</v>
      </c>
      <c r="E28" s="31">
        <f ca="1">IFERROR(IF(AND(LEN($C28)&gt;0,LEN(E$18)&gt;0), IF('3. Option evaluation'!E35="", "no data", IF(E$20="Low", 100-('3. Option evaluation'!E35-MIN(INDEX(PreferenceMatrix,,E$17)))/(MAX('3. Option evaluation'!E$29:E$64)-MIN('3. Option evaluation'!E$29:E$64))*100, IF(E$20="High", ('3. Option evaluation'!E35-MIN('3. Option evaluation'!E$29:E$64))/(MAX('3. Option evaluation'!E$29:E$64)-MIN('3. Option evaluation'!E$29:E$64))*100, "Check Step 3. "))),""), 0)</f>
        <v>100</v>
      </c>
      <c r="F28" s="31">
        <f ca="1">IFERROR(IF(AND(LEN($C28)&gt;0,LEN(F$18)&gt;0), IF('3. Option evaluation'!F35="", "no data", IF(F$20="Low", 100-('3. Option evaluation'!F35-MIN(INDEX(PreferenceMatrix,,F$17)))/(MAX('3. Option evaluation'!F$29:F$64)-MIN('3. Option evaluation'!F$29:F$64))*100, IF(F$20="High", ('3. Option evaluation'!F35-MIN('3. Option evaluation'!F$29:F$64))/(MAX('3. Option evaluation'!F$29:F$64)-MIN('3. Option evaluation'!F$29:F$64))*100, "Check Step 3. "))),""), 0)</f>
        <v>100</v>
      </c>
      <c r="G28" s="31">
        <f ca="1">IFERROR(IF(AND(LEN($C28)&gt;0,LEN(G$18)&gt;0), IF('3. Option evaluation'!G35="", "no data", IF(G$20="Low", 100-('3. Option evaluation'!G35-MIN(INDEX(PreferenceMatrix,,G$17)))/(MAX('3. Option evaluation'!G$29:G$64)-MIN('3. Option evaluation'!G$29:G$64))*100, IF(G$20="High", ('3. Option evaluation'!G35-MIN('3. Option evaluation'!G$29:G$64))/(MAX('3. Option evaluation'!G$29:G$64)-MIN('3. Option evaluation'!G$29:G$64))*100, "Check Step 3. "))),""), 0)</f>
        <v>37.5</v>
      </c>
      <c r="H28" s="31">
        <f ca="1">IFERROR(IF(AND(LEN($C28)&gt;0,LEN(H$18)&gt;0), IF('3. Option evaluation'!H35="", "no data", IF(H$20="Low", 100-('3. Option evaluation'!H35-MIN(INDEX(PreferenceMatrix,,H$17)))/(MAX('3. Option evaluation'!H$29:H$64)-MIN('3. Option evaluation'!H$29:H$64))*100, IF(H$20="High", ('3. Option evaluation'!H35-MIN('3. Option evaluation'!H$29:H$64))/(MAX('3. Option evaluation'!H$29:H$64)-MIN('3. Option evaluation'!H$29:H$64))*100, "Check Step 3. "))),""), 0)</f>
        <v>70</v>
      </c>
      <c r="I28" s="31" t="str">
        <f ca="1">IFERROR(IF(AND(LEN($C28)&gt;0,LEN(I$18)&gt;0), IF('3. Option evaluation'!I35="", "no data", IF(I$20="Low", 100-('3. Option evaluation'!I35-MIN(INDEX(PreferenceMatrix,,I$17)))/(MAX('3. Option evaluation'!I$29:I$64)-MIN('3. Option evaluation'!I$29:I$64))*100, IF(I$20="High", ('3. Option evaluation'!I35-MIN('3. Option evaluation'!I$29:I$64))/(MAX('3. Option evaluation'!I$29:I$64)-MIN('3. Option evaluation'!I$29:I$64))*100, "Check Step 3. "))),""), 0)</f>
        <v/>
      </c>
      <c r="J28" s="31" t="str">
        <f ca="1">IFERROR(IF(AND(LEN($C28)&gt;0,LEN(J$18)&gt;0), IF('3. Option evaluation'!J35="", "no data", IF(J$20="Low", 100-('3. Option evaluation'!J35-MIN(INDEX(PreferenceMatrix,,J$17)))/(MAX('3. Option evaluation'!J$29:J$64)-MIN('3. Option evaluation'!J$29:J$64))*100, IF(J$20="High", ('3. Option evaluation'!J35-MIN('3. Option evaluation'!J$29:J$64))/(MAX('3. Option evaluation'!J$29:J$64)-MIN('3. Option evaluation'!J$29:J$64))*100, "Check Step 3. "))),""), 0)</f>
        <v/>
      </c>
      <c r="K28" s="31" t="str">
        <f ca="1">IFERROR(IF(AND(LEN($C28)&gt;0,LEN(K$18)&gt;0), IF('3. Option evaluation'!K35="", "no data", IF(K$20="Low", 100-('3. Option evaluation'!K35-MIN(INDEX(PreferenceMatrix,,K$17)))/(MAX('3. Option evaluation'!K$29:K$64)-MIN('3. Option evaluation'!K$29:K$64))*100, IF(K$20="High", ('3. Option evaluation'!K35-MIN('3. Option evaluation'!K$29:K$64))/(MAX('3. Option evaluation'!K$29:K$64)-MIN('3. Option evaluation'!K$29:K$64))*100, "Check Step 3. "))),""), 0)</f>
        <v/>
      </c>
      <c r="L28" s="31" t="str">
        <f ca="1">IFERROR(IF(AND(LEN($C28)&gt;0,LEN(L$18)&gt;0), IF('3. Option evaluation'!L35="", "no data", IF(L$20="Low", 100-('3. Option evaluation'!L35-MIN(INDEX(PreferenceMatrix,,L$17)))/(MAX('3. Option evaluation'!L$29:L$64)-MIN('3. Option evaluation'!L$29:L$64))*100, IF(L$20="High", ('3. Option evaluation'!L35-MIN('3. Option evaluation'!L$29:L$64))/(MAX('3. Option evaluation'!L$29:L$64)-MIN('3. Option evaluation'!L$29:L$64))*100, "Check Step 3. "))),""), 0)</f>
        <v/>
      </c>
      <c r="M28" s="31" t="str">
        <f ca="1">IFERROR(IF(AND(LEN($C28)&gt;0,LEN(M$18)&gt;0), IF('3. Option evaluation'!M35="", "no data", IF(M$20="Low", 100-('3. Option evaluation'!M35-MIN(INDEX(PreferenceMatrix,,M$17)))/(MAX('3. Option evaluation'!M$29:M$64)-MIN('3. Option evaluation'!M$29:M$64))*100, IF(M$20="High", ('3. Option evaluation'!M35-MIN('3. Option evaluation'!M$29:M$64))/(MAX('3. Option evaluation'!M$29:M$64)-MIN('3. Option evaluation'!M$29:M$64))*100, "Check Step 3. "))),""), 0)</f>
        <v/>
      </c>
      <c r="N28" s="31" t="str">
        <f ca="1">IFERROR(IF(AND(LEN($C28)&gt;0,LEN(N$18)&gt;0), IF('3. Option evaluation'!N35="", "no data", IF(N$20="Low", 100-('3. Option evaluation'!N35-MIN(INDEX(PreferenceMatrix,,N$17)))/(MAX('3. Option evaluation'!N$29:N$64)-MIN('3. Option evaluation'!N$29:N$64))*100, IF(N$20="High", ('3. Option evaluation'!N35-MIN('3. Option evaluation'!N$29:N$64))/(MAX('3. Option evaluation'!N$29:N$64)-MIN('3. Option evaluation'!N$29:N$64))*100, "Check Step 3. "))),""), 0)</f>
        <v/>
      </c>
      <c r="O28" s="31" t="str">
        <f ca="1">IFERROR(IF(AND(LEN($C28)&gt;0,LEN(O$18)&gt;0), IF('3. Option evaluation'!O35="", "no data", IF(O$20="Low", 100-('3. Option evaluation'!O35-MIN(INDEX(PreferenceMatrix,,O$17)))/(MAX('3. Option evaluation'!O$29:O$64)-MIN('3. Option evaluation'!O$29:O$64))*100, IF(O$20="High", ('3. Option evaluation'!O35-MIN('3. Option evaluation'!O$29:O$64))/(MAX('3. Option evaluation'!O$29:O$64)-MIN('3. Option evaluation'!O$29:O$64))*100, "Check Step 3. "))),""), 0)</f>
        <v/>
      </c>
      <c r="P28" s="65">
        <f t="shared" ca="1" si="0"/>
        <v>72.748868778280553</v>
      </c>
      <c r="S28" s="11"/>
    </row>
    <row r="29" spans="2:19" ht="30" x14ac:dyDescent="0.25">
      <c r="B29" s="50"/>
      <c r="C29" s="47" t="str">
        <f ca="1">'3. Option evaluation'!C36</f>
        <v>Regularly weigh livestock to monitor growth rates, investigate underperformers.</v>
      </c>
      <c r="D29" s="31">
        <f ca="1">IFERROR(IF(AND(LEN($C29)&gt;0,LEN(D$18)&gt;0), IF('3. Option evaluation'!D36="", "no data", IF(D$20="Low", 100-('3. Option evaluation'!D36-MIN(INDEX(PreferenceMatrix,,D$17)))/(MAX('3. Option evaluation'!D$29:D$64)-MIN('3. Option evaluation'!D$29:D$64))*100, IF(D$20="High", ('3. Option evaluation'!D36-MIN('3. Option evaluation'!D$29:D$64))/(MAX('3. Option evaluation'!D$29:D$64)-MIN('3. Option evaluation'!D$29:D$64))*100, "Check Step 3. "))),""), 0)</f>
        <v>82.35294117647058</v>
      </c>
      <c r="E29" s="31">
        <f ca="1">IFERROR(IF(AND(LEN($C29)&gt;0,LEN(E$18)&gt;0), IF('3. Option evaluation'!E36="", "no data", IF(E$20="Low", 100-('3. Option evaluation'!E36-MIN(INDEX(PreferenceMatrix,,E$17)))/(MAX('3. Option evaluation'!E$29:E$64)-MIN('3. Option evaluation'!E$29:E$64))*100, IF(E$20="High", ('3. Option evaluation'!E36-MIN('3. Option evaluation'!E$29:E$64))/(MAX('3. Option evaluation'!E$29:E$64)-MIN('3. Option evaluation'!E$29:E$64))*100, "Check Step 3. "))),""), 0)</f>
        <v>94.444444444444443</v>
      </c>
      <c r="F29" s="31">
        <f ca="1">IFERROR(IF(AND(LEN($C29)&gt;0,LEN(F$18)&gt;0), IF('3. Option evaluation'!F36="", "no data", IF(F$20="Low", 100-('3. Option evaluation'!F36-MIN(INDEX(PreferenceMatrix,,F$17)))/(MAX('3. Option evaluation'!F$29:F$64)-MIN('3. Option evaluation'!F$29:F$64))*100, IF(F$20="High", ('3. Option evaluation'!F36-MIN('3. Option evaluation'!F$29:F$64))/(MAX('3. Option evaluation'!F$29:F$64)-MIN('3. Option evaluation'!F$29:F$64))*100, "Check Step 3. "))),""), 0)</f>
        <v>93.75</v>
      </c>
      <c r="G29" s="31">
        <f ca="1">IFERROR(IF(AND(LEN($C29)&gt;0,LEN(G$18)&gt;0), IF('3. Option evaluation'!G36="", "no data", IF(G$20="Low", 100-('3. Option evaluation'!G36-MIN(INDEX(PreferenceMatrix,,G$17)))/(MAX('3. Option evaluation'!G$29:G$64)-MIN('3. Option evaluation'!G$29:G$64))*100, IF(G$20="High", ('3. Option evaluation'!G36-MIN('3. Option evaluation'!G$29:G$64))/(MAX('3. Option evaluation'!G$29:G$64)-MIN('3. Option evaluation'!G$29:G$64))*100, "Check Step 3. "))),""), 0)</f>
        <v>31.25</v>
      </c>
      <c r="H29" s="31">
        <f ca="1">IFERROR(IF(AND(LEN($C29)&gt;0,LEN(H$18)&gt;0), IF('3. Option evaluation'!H36="", "no data", IF(H$20="Low", 100-('3. Option evaluation'!H36-MIN(INDEX(PreferenceMatrix,,H$17)))/(MAX('3. Option evaluation'!H$29:H$64)-MIN('3. Option evaluation'!H$29:H$64))*100, IF(H$20="High", ('3. Option evaluation'!H36-MIN('3. Option evaluation'!H$29:H$64))/(MAX('3. Option evaluation'!H$29:H$64)-MIN('3. Option evaluation'!H$29:H$64))*100, "Check Step 3. "))),""), 0)</f>
        <v>20</v>
      </c>
      <c r="I29" s="31" t="str">
        <f ca="1">IFERROR(IF(AND(LEN($C29)&gt;0,LEN(I$18)&gt;0), IF('3. Option evaluation'!I36="", "no data", IF(I$20="Low", 100-('3. Option evaluation'!I36-MIN(INDEX(PreferenceMatrix,,I$17)))/(MAX('3. Option evaluation'!I$29:I$64)-MIN('3. Option evaluation'!I$29:I$64))*100, IF(I$20="High", ('3. Option evaluation'!I36-MIN('3. Option evaluation'!I$29:I$64))/(MAX('3. Option evaluation'!I$29:I$64)-MIN('3. Option evaluation'!I$29:I$64))*100, "Check Step 3. "))),""), 0)</f>
        <v/>
      </c>
      <c r="J29" s="31" t="str">
        <f ca="1">IFERROR(IF(AND(LEN($C29)&gt;0,LEN(J$18)&gt;0), IF('3. Option evaluation'!J36="", "no data", IF(J$20="Low", 100-('3. Option evaluation'!J36-MIN(INDEX(PreferenceMatrix,,J$17)))/(MAX('3. Option evaluation'!J$29:J$64)-MIN('3. Option evaluation'!J$29:J$64))*100, IF(J$20="High", ('3. Option evaluation'!J36-MIN('3. Option evaluation'!J$29:J$64))/(MAX('3. Option evaluation'!J$29:J$64)-MIN('3. Option evaluation'!J$29:J$64))*100, "Check Step 3. "))),""), 0)</f>
        <v/>
      </c>
      <c r="K29" s="31" t="str">
        <f ca="1">IFERROR(IF(AND(LEN($C29)&gt;0,LEN(K$18)&gt;0), IF('3. Option evaluation'!K36="", "no data", IF(K$20="Low", 100-('3. Option evaluation'!K36-MIN(INDEX(PreferenceMatrix,,K$17)))/(MAX('3. Option evaluation'!K$29:K$64)-MIN('3. Option evaluation'!K$29:K$64))*100, IF(K$20="High", ('3. Option evaluation'!K36-MIN('3. Option evaluation'!K$29:K$64))/(MAX('3. Option evaluation'!K$29:K$64)-MIN('3. Option evaluation'!K$29:K$64))*100, "Check Step 3. "))),""), 0)</f>
        <v/>
      </c>
      <c r="L29" s="31" t="str">
        <f ca="1">IFERROR(IF(AND(LEN($C29)&gt;0,LEN(L$18)&gt;0), IF('3. Option evaluation'!L36="", "no data", IF(L$20="Low", 100-('3. Option evaluation'!L36-MIN(INDEX(PreferenceMatrix,,L$17)))/(MAX('3. Option evaluation'!L$29:L$64)-MIN('3. Option evaluation'!L$29:L$64))*100, IF(L$20="High", ('3. Option evaluation'!L36-MIN('3. Option evaluation'!L$29:L$64))/(MAX('3. Option evaluation'!L$29:L$64)-MIN('3. Option evaluation'!L$29:L$64))*100, "Check Step 3. "))),""), 0)</f>
        <v/>
      </c>
      <c r="M29" s="31" t="str">
        <f ca="1">IFERROR(IF(AND(LEN($C29)&gt;0,LEN(M$18)&gt;0), IF('3. Option evaluation'!M36="", "no data", IF(M$20="Low", 100-('3. Option evaluation'!M36-MIN(INDEX(PreferenceMatrix,,M$17)))/(MAX('3. Option evaluation'!M$29:M$64)-MIN('3. Option evaluation'!M$29:M$64))*100, IF(M$20="High", ('3. Option evaluation'!M36-MIN('3. Option evaluation'!M$29:M$64))/(MAX('3. Option evaluation'!M$29:M$64)-MIN('3. Option evaluation'!M$29:M$64))*100, "Check Step 3. "))),""), 0)</f>
        <v/>
      </c>
      <c r="N29" s="31" t="str">
        <f ca="1">IFERROR(IF(AND(LEN($C29)&gt;0,LEN(N$18)&gt;0), IF('3. Option evaluation'!N36="", "no data", IF(N$20="Low", 100-('3. Option evaluation'!N36-MIN(INDEX(PreferenceMatrix,,N$17)))/(MAX('3. Option evaluation'!N$29:N$64)-MIN('3. Option evaluation'!N$29:N$64))*100, IF(N$20="High", ('3. Option evaluation'!N36-MIN('3. Option evaluation'!N$29:N$64))/(MAX('3. Option evaluation'!N$29:N$64)-MIN('3. Option evaluation'!N$29:N$64))*100, "Check Step 3. "))),""), 0)</f>
        <v/>
      </c>
      <c r="O29" s="31" t="str">
        <f ca="1">IFERROR(IF(AND(LEN($C29)&gt;0,LEN(O$18)&gt;0), IF('3. Option evaluation'!O36="", "no data", IF(O$20="Low", 100-('3. Option evaluation'!O36-MIN(INDEX(PreferenceMatrix,,O$17)))/(MAX('3. Option evaluation'!O$29:O$64)-MIN('3. Option evaluation'!O$29:O$64))*100, IF(O$20="High", ('3. Option evaluation'!O36-MIN('3. Option evaluation'!O$29:O$64))/(MAX('3. Option evaluation'!O$29:O$64)-MIN('3. Option evaluation'!O$29:O$64))*100, "Check Step 3. "))),""), 0)</f>
        <v/>
      </c>
      <c r="P29" s="65">
        <f t="shared" ca="1" si="0"/>
        <v>62.445324283559572</v>
      </c>
      <c r="S29" s="11"/>
    </row>
    <row r="30" spans="2:19" ht="30" x14ac:dyDescent="0.25">
      <c r="B30" s="50"/>
      <c r="C30" s="47" t="str">
        <f ca="1">'3. Option evaluation'!C37</f>
        <v>Strict culling regime of unproductive and poor performing animals.</v>
      </c>
      <c r="D30" s="31">
        <f ca="1">IFERROR(IF(AND(LEN($C30)&gt;0,LEN(D$18)&gt;0), IF('3. Option evaluation'!D37="", "no data", IF(D$20="Low", 100-('3. Option evaluation'!D37-MIN(INDEX(PreferenceMatrix,,D$17)))/(MAX('3. Option evaluation'!D$29:D$64)-MIN('3. Option evaluation'!D$29:D$64))*100, IF(D$20="High", ('3. Option evaluation'!D37-MIN('3. Option evaluation'!D$29:D$64))/(MAX('3. Option evaluation'!D$29:D$64)-MIN('3. Option evaluation'!D$29:D$64))*100, "Check Step 3. "))),""), 0)</f>
        <v>94.117647058823536</v>
      </c>
      <c r="E30" s="31">
        <f ca="1">IFERROR(IF(AND(LEN($C30)&gt;0,LEN(E$18)&gt;0), IF('3. Option evaluation'!E37="", "no data", IF(E$20="Low", 100-('3. Option evaluation'!E37-MIN(INDEX(PreferenceMatrix,,E$17)))/(MAX('3. Option evaluation'!E$29:E$64)-MIN('3. Option evaluation'!E$29:E$64))*100, IF(E$20="High", ('3. Option evaluation'!E37-MIN('3. Option evaluation'!E$29:E$64))/(MAX('3. Option evaluation'!E$29:E$64)-MIN('3. Option evaluation'!E$29:E$64))*100, "Check Step 3. "))),""), 0)</f>
        <v>94.444444444444443</v>
      </c>
      <c r="F30" s="31">
        <f ca="1">IFERROR(IF(AND(LEN($C30)&gt;0,LEN(F$18)&gt;0), IF('3. Option evaluation'!F37="", "no data", IF(F$20="Low", 100-('3. Option evaluation'!F37-MIN(INDEX(PreferenceMatrix,,F$17)))/(MAX('3. Option evaluation'!F$29:F$64)-MIN('3. Option evaluation'!F$29:F$64))*100, IF(F$20="High", ('3. Option evaluation'!F37-MIN('3. Option evaluation'!F$29:F$64))/(MAX('3. Option evaluation'!F$29:F$64)-MIN('3. Option evaluation'!F$29:F$64))*100, "Check Step 3. "))),""), 0)</f>
        <v>50</v>
      </c>
      <c r="G30" s="31">
        <f ca="1">IFERROR(IF(AND(LEN($C30)&gt;0,LEN(G$18)&gt;0), IF('3. Option evaluation'!G37="", "no data", IF(G$20="Low", 100-('3. Option evaluation'!G37-MIN(INDEX(PreferenceMatrix,,G$17)))/(MAX('3. Option evaluation'!G$29:G$64)-MIN('3. Option evaluation'!G$29:G$64))*100, IF(G$20="High", ('3. Option evaluation'!G37-MIN('3. Option evaluation'!G$29:G$64))/(MAX('3. Option evaluation'!G$29:G$64)-MIN('3. Option evaluation'!G$29:G$64))*100, "Check Step 3. "))),""), 0)</f>
        <v>18.75</v>
      </c>
      <c r="H30" s="31">
        <f ca="1">IFERROR(IF(AND(LEN($C30)&gt;0,LEN(H$18)&gt;0), IF('3. Option evaluation'!H37="", "no data", IF(H$20="Low", 100-('3. Option evaluation'!H37-MIN(INDEX(PreferenceMatrix,,H$17)))/(MAX('3. Option evaluation'!H$29:H$64)-MIN('3. Option evaluation'!H$29:H$64))*100, IF(H$20="High", ('3. Option evaluation'!H37-MIN('3. Option evaluation'!H$29:H$64))/(MAX('3. Option evaluation'!H$29:H$64)-MIN('3. Option evaluation'!H$29:H$64))*100, "Check Step 3. "))),""), 0)</f>
        <v>10</v>
      </c>
      <c r="I30" s="31" t="str">
        <f ca="1">IFERROR(IF(AND(LEN($C30)&gt;0,LEN(I$18)&gt;0), IF('3. Option evaluation'!I37="", "no data", IF(I$20="Low", 100-('3. Option evaluation'!I37-MIN(INDEX(PreferenceMatrix,,I$17)))/(MAX('3. Option evaluation'!I$29:I$64)-MIN('3. Option evaluation'!I$29:I$64))*100, IF(I$20="High", ('3. Option evaluation'!I37-MIN('3. Option evaluation'!I$29:I$64))/(MAX('3. Option evaluation'!I$29:I$64)-MIN('3. Option evaluation'!I$29:I$64))*100, "Check Step 3. "))),""), 0)</f>
        <v/>
      </c>
      <c r="J30" s="31" t="str">
        <f ca="1">IFERROR(IF(AND(LEN($C30)&gt;0,LEN(J$18)&gt;0), IF('3. Option evaluation'!J37="", "no data", IF(J$20="Low", 100-('3. Option evaluation'!J37-MIN(INDEX(PreferenceMatrix,,J$17)))/(MAX('3. Option evaluation'!J$29:J$64)-MIN('3. Option evaluation'!J$29:J$64))*100, IF(J$20="High", ('3. Option evaluation'!J37-MIN('3. Option evaluation'!J$29:J$64))/(MAX('3. Option evaluation'!J$29:J$64)-MIN('3. Option evaluation'!J$29:J$64))*100, "Check Step 3. "))),""), 0)</f>
        <v/>
      </c>
      <c r="K30" s="31" t="str">
        <f ca="1">IFERROR(IF(AND(LEN($C30)&gt;0,LEN(K$18)&gt;0), IF('3. Option evaluation'!K37="", "no data", IF(K$20="Low", 100-('3. Option evaluation'!K37-MIN(INDEX(PreferenceMatrix,,K$17)))/(MAX('3. Option evaluation'!K$29:K$64)-MIN('3. Option evaluation'!K$29:K$64))*100, IF(K$20="High", ('3. Option evaluation'!K37-MIN('3. Option evaluation'!K$29:K$64))/(MAX('3. Option evaluation'!K$29:K$64)-MIN('3. Option evaluation'!K$29:K$64))*100, "Check Step 3. "))),""), 0)</f>
        <v/>
      </c>
      <c r="L30" s="31" t="str">
        <f ca="1">IFERROR(IF(AND(LEN($C30)&gt;0,LEN(L$18)&gt;0), IF('3. Option evaluation'!L37="", "no data", IF(L$20="Low", 100-('3. Option evaluation'!L37-MIN(INDEX(PreferenceMatrix,,L$17)))/(MAX('3. Option evaluation'!L$29:L$64)-MIN('3. Option evaluation'!L$29:L$64))*100, IF(L$20="High", ('3. Option evaluation'!L37-MIN('3. Option evaluation'!L$29:L$64))/(MAX('3. Option evaluation'!L$29:L$64)-MIN('3. Option evaluation'!L$29:L$64))*100, "Check Step 3. "))),""), 0)</f>
        <v/>
      </c>
      <c r="M30" s="31" t="str">
        <f ca="1">IFERROR(IF(AND(LEN($C30)&gt;0,LEN(M$18)&gt;0), IF('3. Option evaluation'!M37="", "no data", IF(M$20="Low", 100-('3. Option evaluation'!M37-MIN(INDEX(PreferenceMatrix,,M$17)))/(MAX('3. Option evaluation'!M$29:M$64)-MIN('3. Option evaluation'!M$29:M$64))*100, IF(M$20="High", ('3. Option evaluation'!M37-MIN('3. Option evaluation'!M$29:M$64))/(MAX('3. Option evaluation'!M$29:M$64)-MIN('3. Option evaluation'!M$29:M$64))*100, "Check Step 3. "))),""), 0)</f>
        <v/>
      </c>
      <c r="N30" s="31" t="str">
        <f ca="1">IFERROR(IF(AND(LEN($C30)&gt;0,LEN(N$18)&gt;0), IF('3. Option evaluation'!N37="", "no data", IF(N$20="Low", 100-('3. Option evaluation'!N37-MIN(INDEX(PreferenceMatrix,,N$17)))/(MAX('3. Option evaluation'!N$29:N$64)-MIN('3. Option evaluation'!N$29:N$64))*100, IF(N$20="High", ('3. Option evaluation'!N37-MIN('3. Option evaluation'!N$29:N$64))/(MAX('3. Option evaluation'!N$29:N$64)-MIN('3. Option evaluation'!N$29:N$64))*100, "Check Step 3. "))),""), 0)</f>
        <v/>
      </c>
      <c r="O30" s="31" t="str">
        <f ca="1">IFERROR(IF(AND(LEN($C30)&gt;0,LEN(O$18)&gt;0), IF('3. Option evaluation'!O37="", "no data", IF(O$20="Low", 100-('3. Option evaluation'!O37-MIN(INDEX(PreferenceMatrix,,O$17)))/(MAX('3. Option evaluation'!O$29:O$64)-MIN('3. Option evaluation'!O$29:O$64))*100, IF(O$20="High", ('3. Option evaluation'!O37-MIN('3. Option evaluation'!O$29:O$64))/(MAX('3. Option evaluation'!O$29:O$64)-MIN('3. Option evaluation'!O$29:O$64))*100, "Check Step 3. "))),""), 0)</f>
        <v/>
      </c>
      <c r="P30" s="65">
        <f t="shared" ca="1" si="0"/>
        <v>51.947586726998487</v>
      </c>
      <c r="S30" s="11"/>
    </row>
    <row r="31" spans="2:19" ht="30" x14ac:dyDescent="0.25">
      <c r="B31" s="50"/>
      <c r="C31" s="47" t="str">
        <f ca="1">'3. Option evaluation'!C38</f>
        <v>Improve herd management through data collection and selection.</v>
      </c>
      <c r="D31" s="31">
        <f ca="1">IFERROR(IF(AND(LEN($C31)&gt;0,LEN(D$18)&gt;0), IF('3. Option evaluation'!D38="", "no data", IF(D$20="Low", 100-('3. Option evaluation'!D38-MIN(INDEX(PreferenceMatrix,,D$17)))/(MAX('3. Option evaluation'!D$29:D$64)-MIN('3. Option evaluation'!D$29:D$64))*100, IF(D$20="High", ('3. Option evaluation'!D38-MIN('3. Option evaluation'!D$29:D$64))/(MAX('3. Option evaluation'!D$29:D$64)-MIN('3. Option evaluation'!D$29:D$64))*100, "Check Step 3. "))),""), 0)</f>
        <v>88.235294117647058</v>
      </c>
      <c r="E31" s="31">
        <f ca="1">IFERROR(IF(AND(LEN($C31)&gt;0,LEN(E$18)&gt;0), IF('3. Option evaluation'!E38="", "no data", IF(E$20="Low", 100-('3. Option evaluation'!E38-MIN(INDEX(PreferenceMatrix,,E$17)))/(MAX('3. Option evaluation'!E$29:E$64)-MIN('3. Option evaluation'!E$29:E$64))*100, IF(E$20="High", ('3. Option evaluation'!E38-MIN('3. Option evaluation'!E$29:E$64))/(MAX('3. Option evaluation'!E$29:E$64)-MIN('3. Option evaluation'!E$29:E$64))*100, "Check Step 3. "))),""), 0)</f>
        <v>100</v>
      </c>
      <c r="F31" s="31">
        <f ca="1">IFERROR(IF(AND(LEN($C31)&gt;0,LEN(F$18)&gt;0), IF('3. Option evaluation'!F38="", "no data", IF(F$20="Low", 100-('3. Option evaluation'!F38-MIN(INDEX(PreferenceMatrix,,F$17)))/(MAX('3. Option evaluation'!F$29:F$64)-MIN('3. Option evaluation'!F$29:F$64))*100, IF(F$20="High", ('3. Option evaluation'!F38-MIN('3. Option evaluation'!F$29:F$64))/(MAX('3. Option evaluation'!F$29:F$64)-MIN('3. Option evaluation'!F$29:F$64))*100, "Check Step 3. "))),""), 0)</f>
        <v>62.5</v>
      </c>
      <c r="G31" s="31">
        <f ca="1">IFERROR(IF(AND(LEN($C31)&gt;0,LEN(G$18)&gt;0), IF('3. Option evaluation'!G38="", "no data", IF(G$20="Low", 100-('3. Option evaluation'!G38-MIN(INDEX(PreferenceMatrix,,G$17)))/(MAX('3. Option evaluation'!G$29:G$64)-MIN('3. Option evaluation'!G$29:G$64))*100, IF(G$20="High", ('3. Option evaluation'!G38-MIN('3. Option evaluation'!G$29:G$64))/(MAX('3. Option evaluation'!G$29:G$64)-MIN('3. Option evaluation'!G$29:G$64))*100, "Check Step 3. "))),""), 0)</f>
        <v>37.5</v>
      </c>
      <c r="H31" s="31">
        <f ca="1">IFERROR(IF(AND(LEN($C31)&gt;0,LEN(H$18)&gt;0), IF('3. Option evaluation'!H38="", "no data", IF(H$20="Low", 100-('3. Option evaluation'!H38-MIN(INDEX(PreferenceMatrix,,H$17)))/(MAX('3. Option evaluation'!H$29:H$64)-MIN('3. Option evaluation'!H$29:H$64))*100, IF(H$20="High", ('3. Option evaluation'!H38-MIN('3. Option evaluation'!H$29:H$64))/(MAX('3. Option evaluation'!H$29:H$64)-MIN('3. Option evaluation'!H$29:H$64))*100, "Check Step 3. "))),""), 0)</f>
        <v>50</v>
      </c>
      <c r="I31" s="31" t="str">
        <f ca="1">IFERROR(IF(AND(LEN($C31)&gt;0,LEN(I$18)&gt;0), IF('3. Option evaluation'!I38="", "no data", IF(I$20="Low", 100-('3. Option evaluation'!I38-MIN(INDEX(PreferenceMatrix,,I$17)))/(MAX('3. Option evaluation'!I$29:I$64)-MIN('3. Option evaluation'!I$29:I$64))*100, IF(I$20="High", ('3. Option evaluation'!I38-MIN('3. Option evaluation'!I$29:I$64))/(MAX('3. Option evaluation'!I$29:I$64)-MIN('3. Option evaluation'!I$29:I$64))*100, "Check Step 3. "))),""), 0)</f>
        <v/>
      </c>
      <c r="J31" s="31" t="str">
        <f ca="1">IFERROR(IF(AND(LEN($C31)&gt;0,LEN(J$18)&gt;0), IF('3. Option evaluation'!J38="", "no data", IF(J$20="Low", 100-('3. Option evaluation'!J38-MIN(INDEX(PreferenceMatrix,,J$17)))/(MAX('3. Option evaluation'!J$29:J$64)-MIN('3. Option evaluation'!J$29:J$64))*100, IF(J$20="High", ('3. Option evaluation'!J38-MIN('3. Option evaluation'!J$29:J$64))/(MAX('3. Option evaluation'!J$29:J$64)-MIN('3. Option evaluation'!J$29:J$64))*100, "Check Step 3. "))),""), 0)</f>
        <v/>
      </c>
      <c r="K31" s="31" t="str">
        <f ca="1">IFERROR(IF(AND(LEN($C31)&gt;0,LEN(K$18)&gt;0), IF('3. Option evaluation'!K38="", "no data", IF(K$20="Low", 100-('3. Option evaluation'!K38-MIN(INDEX(PreferenceMatrix,,K$17)))/(MAX('3. Option evaluation'!K$29:K$64)-MIN('3. Option evaluation'!K$29:K$64))*100, IF(K$20="High", ('3. Option evaluation'!K38-MIN('3. Option evaluation'!K$29:K$64))/(MAX('3. Option evaluation'!K$29:K$64)-MIN('3. Option evaluation'!K$29:K$64))*100, "Check Step 3. "))),""), 0)</f>
        <v/>
      </c>
      <c r="L31" s="31" t="str">
        <f ca="1">IFERROR(IF(AND(LEN($C31)&gt;0,LEN(L$18)&gt;0), IF('3. Option evaluation'!L38="", "no data", IF(L$20="Low", 100-('3. Option evaluation'!L38-MIN(INDEX(PreferenceMatrix,,L$17)))/(MAX('3. Option evaluation'!L$29:L$64)-MIN('3. Option evaluation'!L$29:L$64))*100, IF(L$20="High", ('3. Option evaluation'!L38-MIN('3. Option evaluation'!L$29:L$64))/(MAX('3. Option evaluation'!L$29:L$64)-MIN('3. Option evaluation'!L$29:L$64))*100, "Check Step 3. "))),""), 0)</f>
        <v/>
      </c>
      <c r="M31" s="31" t="str">
        <f ca="1">IFERROR(IF(AND(LEN($C31)&gt;0,LEN(M$18)&gt;0), IF('3. Option evaluation'!M38="", "no data", IF(M$20="Low", 100-('3. Option evaluation'!M38-MIN(INDEX(PreferenceMatrix,,M$17)))/(MAX('3. Option evaluation'!M$29:M$64)-MIN('3. Option evaluation'!M$29:M$64))*100, IF(M$20="High", ('3. Option evaluation'!M38-MIN('3. Option evaluation'!M$29:M$64))/(MAX('3. Option evaluation'!M$29:M$64)-MIN('3. Option evaluation'!M$29:M$64))*100, "Check Step 3. "))),""), 0)</f>
        <v/>
      </c>
      <c r="N31" s="31" t="str">
        <f ca="1">IFERROR(IF(AND(LEN($C31)&gt;0,LEN(N$18)&gt;0), IF('3. Option evaluation'!N38="", "no data", IF(N$20="Low", 100-('3. Option evaluation'!N38-MIN(INDEX(PreferenceMatrix,,N$17)))/(MAX('3. Option evaluation'!N$29:N$64)-MIN('3. Option evaluation'!N$29:N$64))*100, IF(N$20="High", ('3. Option evaluation'!N38-MIN('3. Option evaluation'!N$29:N$64))/(MAX('3. Option evaluation'!N$29:N$64)-MIN('3. Option evaluation'!N$29:N$64))*100, "Check Step 3. "))),""), 0)</f>
        <v/>
      </c>
      <c r="O31" s="31" t="str">
        <f ca="1">IFERROR(IF(AND(LEN($C31)&gt;0,LEN(O$18)&gt;0), IF('3. Option evaluation'!O38="", "no data", IF(O$20="Low", 100-('3. Option evaluation'!O38-MIN(INDEX(PreferenceMatrix,,O$17)))/(MAX('3. Option evaluation'!O$29:O$64)-MIN('3. Option evaluation'!O$29:O$64))*100, IF(O$20="High", ('3. Option evaluation'!O38-MIN('3. Option evaluation'!O$29:O$64))/(MAX('3. Option evaluation'!O$29:O$64)-MIN('3. Option evaluation'!O$29:O$64))*100, "Check Step 3. "))),""), 0)</f>
        <v/>
      </c>
      <c r="P31" s="65">
        <f t="shared" ca="1" si="0"/>
        <v>64.53619909502261</v>
      </c>
    </row>
    <row r="32" spans="2:19" ht="32.25" customHeight="1" x14ac:dyDescent="0.25">
      <c r="B32" s="50"/>
      <c r="C32" s="47" t="str">
        <f ca="1">'3. Option evaluation'!C39</f>
        <v>Genomic testing in breeding programme.</v>
      </c>
      <c r="D32" s="31">
        <f ca="1">IFERROR(IF(AND(LEN($C32)&gt;0,LEN(D$18)&gt;0), IF('3. Option evaluation'!D39="", "no data", IF(D$20="Low", 100-('3. Option evaluation'!D39-MIN(INDEX(PreferenceMatrix,,D$17)))/(MAX('3. Option evaluation'!D$29:D$64)-MIN('3. Option evaluation'!D$29:D$64))*100, IF(D$20="High", ('3. Option evaluation'!D39-MIN('3. Option evaluation'!D$29:D$64))/(MAX('3. Option evaluation'!D$29:D$64)-MIN('3. Option evaluation'!D$29:D$64))*100, "Check Step 3. "))),""), 0)</f>
        <v>82.35294117647058</v>
      </c>
      <c r="E32" s="31">
        <f ca="1">IFERROR(IF(AND(LEN($C32)&gt;0,LEN(E$18)&gt;0), IF('3. Option evaluation'!E39="", "no data", IF(E$20="Low", 100-('3. Option evaluation'!E39-MIN(INDEX(PreferenceMatrix,,E$17)))/(MAX('3. Option evaluation'!E$29:E$64)-MIN('3. Option evaluation'!E$29:E$64))*100, IF(E$20="High", ('3. Option evaluation'!E39-MIN('3. Option evaluation'!E$29:E$64))/(MAX('3. Option evaluation'!E$29:E$64)-MIN('3. Option evaluation'!E$29:E$64))*100, "Check Step 3. "))),""), 0)</f>
        <v>94.444444444444443</v>
      </c>
      <c r="F32" s="31">
        <f ca="1">IFERROR(IF(AND(LEN($C32)&gt;0,LEN(F$18)&gt;0), IF('3. Option evaluation'!F39="", "no data", IF(F$20="Low", 100-('3. Option evaluation'!F39-MIN(INDEX(PreferenceMatrix,,F$17)))/(MAX('3. Option evaluation'!F$29:F$64)-MIN('3. Option evaluation'!F$29:F$64))*100, IF(F$20="High", ('3. Option evaluation'!F39-MIN('3. Option evaluation'!F$29:F$64))/(MAX('3. Option evaluation'!F$29:F$64)-MIN('3. Option evaluation'!F$29:F$64))*100, "Check Step 3. "))),""), 0)</f>
        <v>31.25</v>
      </c>
      <c r="G32" s="31">
        <f ca="1">IFERROR(IF(AND(LEN($C32)&gt;0,LEN(G$18)&gt;0), IF('3. Option evaluation'!G39="", "no data", IF(G$20="Low", 100-('3. Option evaluation'!G39-MIN(INDEX(PreferenceMatrix,,G$17)))/(MAX('3. Option evaluation'!G$29:G$64)-MIN('3. Option evaluation'!G$29:G$64))*100, IF(G$20="High", ('3. Option evaluation'!G39-MIN('3. Option evaluation'!G$29:G$64))/(MAX('3. Option evaluation'!G$29:G$64)-MIN('3. Option evaluation'!G$29:G$64))*100, "Check Step 3. "))),""), 0)</f>
        <v>6.25</v>
      </c>
      <c r="H32" s="31">
        <f ca="1">IFERROR(IF(AND(LEN($C32)&gt;0,LEN(H$18)&gt;0), IF('3. Option evaluation'!H39="", "no data", IF(H$20="Low", 100-('3. Option evaluation'!H39-MIN(INDEX(PreferenceMatrix,,H$17)))/(MAX('3. Option evaluation'!H$29:H$64)-MIN('3. Option evaluation'!H$29:H$64))*100, IF(H$20="High", ('3. Option evaluation'!H39-MIN('3. Option evaluation'!H$29:H$64))/(MAX('3. Option evaluation'!H$29:H$64)-MIN('3. Option evaluation'!H$29:H$64))*100, "Check Step 3. "))),""), 0)</f>
        <v>50</v>
      </c>
      <c r="I32" s="31" t="str">
        <f ca="1">IFERROR(IF(AND(LEN($C32)&gt;0,LEN(I$18)&gt;0), IF('3. Option evaluation'!I39="", "no data", IF(I$20="Low", 100-('3. Option evaluation'!I39-MIN(INDEX(PreferenceMatrix,,I$17)))/(MAX('3. Option evaluation'!I$29:I$64)-MIN('3. Option evaluation'!I$29:I$64))*100, IF(I$20="High", ('3. Option evaluation'!I39-MIN('3. Option evaluation'!I$29:I$64))/(MAX('3. Option evaluation'!I$29:I$64)-MIN('3. Option evaluation'!I$29:I$64))*100, "Check Step 3. "))),""), 0)</f>
        <v/>
      </c>
      <c r="J32" s="31" t="str">
        <f ca="1">IFERROR(IF(AND(LEN($C32)&gt;0,LEN(J$18)&gt;0), IF('3. Option evaluation'!J39="", "no data", IF(J$20="Low", 100-('3. Option evaluation'!J39-MIN(INDEX(PreferenceMatrix,,J$17)))/(MAX('3. Option evaluation'!J$29:J$64)-MIN('3. Option evaluation'!J$29:J$64))*100, IF(J$20="High", ('3. Option evaluation'!J39-MIN('3. Option evaluation'!J$29:J$64))/(MAX('3. Option evaluation'!J$29:J$64)-MIN('3. Option evaluation'!J$29:J$64))*100, "Check Step 3. "))),""), 0)</f>
        <v/>
      </c>
      <c r="K32" s="31" t="str">
        <f ca="1">IFERROR(IF(AND(LEN($C32)&gt;0,LEN(K$18)&gt;0), IF('3. Option evaluation'!K39="", "no data", IF(K$20="Low", 100-('3. Option evaluation'!K39-MIN(INDEX(PreferenceMatrix,,K$17)))/(MAX('3. Option evaluation'!K$29:K$64)-MIN('3. Option evaluation'!K$29:K$64))*100, IF(K$20="High", ('3. Option evaluation'!K39-MIN('3. Option evaluation'!K$29:K$64))/(MAX('3. Option evaluation'!K$29:K$64)-MIN('3. Option evaluation'!K$29:K$64))*100, "Check Step 3. "))),""), 0)</f>
        <v/>
      </c>
      <c r="L32" s="31" t="str">
        <f ca="1">IFERROR(IF(AND(LEN($C32)&gt;0,LEN(L$18)&gt;0), IF('3. Option evaluation'!L39="", "no data", IF(L$20="Low", 100-('3. Option evaluation'!L39-MIN(INDEX(PreferenceMatrix,,L$17)))/(MAX('3. Option evaluation'!L$29:L$64)-MIN('3. Option evaluation'!L$29:L$64))*100, IF(L$20="High", ('3. Option evaluation'!L39-MIN('3. Option evaluation'!L$29:L$64))/(MAX('3. Option evaluation'!L$29:L$64)-MIN('3. Option evaluation'!L$29:L$64))*100, "Check Step 3. "))),""), 0)</f>
        <v/>
      </c>
      <c r="M32" s="31" t="str">
        <f ca="1">IFERROR(IF(AND(LEN($C32)&gt;0,LEN(M$18)&gt;0), IF('3. Option evaluation'!M39="", "no data", IF(M$20="Low", 100-('3. Option evaluation'!M39-MIN(INDEX(PreferenceMatrix,,M$17)))/(MAX('3. Option evaluation'!M$29:M$64)-MIN('3. Option evaluation'!M$29:M$64))*100, IF(M$20="High", ('3. Option evaluation'!M39-MIN('3. Option evaluation'!M$29:M$64))/(MAX('3. Option evaluation'!M$29:M$64)-MIN('3. Option evaluation'!M$29:M$64))*100, "Check Step 3. "))),""), 0)</f>
        <v/>
      </c>
      <c r="N32" s="31" t="str">
        <f ca="1">IFERROR(IF(AND(LEN($C32)&gt;0,LEN(N$18)&gt;0), IF('3. Option evaluation'!N39="", "no data", IF(N$20="Low", 100-('3. Option evaluation'!N39-MIN(INDEX(PreferenceMatrix,,N$17)))/(MAX('3. Option evaluation'!N$29:N$64)-MIN('3. Option evaluation'!N$29:N$64))*100, IF(N$20="High", ('3. Option evaluation'!N39-MIN('3. Option evaluation'!N$29:N$64))/(MAX('3. Option evaluation'!N$29:N$64)-MIN('3. Option evaluation'!N$29:N$64))*100, "Check Step 3. "))),""), 0)</f>
        <v/>
      </c>
      <c r="O32" s="31" t="str">
        <f ca="1">IFERROR(IF(AND(LEN($C32)&gt;0,LEN(O$18)&gt;0), IF('3. Option evaluation'!O39="", "no data", IF(O$20="Low", 100-('3. Option evaluation'!O39-MIN(INDEX(PreferenceMatrix,,O$17)))/(MAX('3. Option evaluation'!O$29:O$64)-MIN('3. Option evaluation'!O$29:O$64))*100, IF(O$20="High", ('3. Option evaluation'!O39-MIN('3. Option evaluation'!O$29:O$64))/(MAX('3. Option evaluation'!O$29:O$64)-MIN('3. Option evaluation'!O$29:O$64))*100, "Check Step 3. "))),""), 0)</f>
        <v/>
      </c>
      <c r="P32" s="65">
        <f t="shared" ca="1" si="0"/>
        <v>45.522247360482652</v>
      </c>
    </row>
    <row r="33" spans="2:16" ht="26.25" customHeight="1" x14ac:dyDescent="0.25">
      <c r="B33" s="50"/>
      <c r="C33" s="47" t="str">
        <f ca="1">'3. Option evaluation'!C40</f>
        <v>Develop a grazing strategy to increase clover content.</v>
      </c>
      <c r="D33" s="31">
        <f ca="1">IFERROR(IF(AND(LEN($C33)&gt;0,LEN(D$18)&gt;0), IF('3. Option evaluation'!D40="", "no data", IF(D$20="Low", 100-('3. Option evaluation'!D40-MIN(INDEX(PreferenceMatrix,,D$17)))/(MAX('3. Option evaluation'!D$29:D$64)-MIN('3. Option evaluation'!D$29:D$64))*100, IF(D$20="High", ('3. Option evaluation'!D40-MIN('3. Option evaluation'!D$29:D$64))/(MAX('3. Option evaluation'!D$29:D$64)-MIN('3. Option evaluation'!D$29:D$64))*100, "Check Step 3. "))),""), 0)</f>
        <v>5.8823529411764781</v>
      </c>
      <c r="E33" s="31">
        <f ca="1">IFERROR(IF(AND(LEN($C33)&gt;0,LEN(E$18)&gt;0), IF('3. Option evaluation'!E40="", "no data", IF(E$20="Low", 100-('3. Option evaluation'!E40-MIN(INDEX(PreferenceMatrix,,E$17)))/(MAX('3. Option evaluation'!E$29:E$64)-MIN('3. Option evaluation'!E$29:E$64))*100, IF(E$20="High", ('3. Option evaluation'!E40-MIN('3. Option evaluation'!E$29:E$64))/(MAX('3. Option evaluation'!E$29:E$64)-MIN('3. Option evaluation'!E$29:E$64))*100, "Check Step 3. "))),""), 0)</f>
        <v>0</v>
      </c>
      <c r="F33" s="31">
        <f ca="1">IFERROR(IF(AND(LEN($C33)&gt;0,LEN(F$18)&gt;0), IF('3. Option evaluation'!F40="", "no data", IF(F$20="Low", 100-('3. Option evaluation'!F40-MIN(INDEX(PreferenceMatrix,,F$17)))/(MAX('3. Option evaluation'!F$29:F$64)-MIN('3. Option evaluation'!F$29:F$64))*100, IF(F$20="High", ('3. Option evaluation'!F40-MIN('3. Option evaluation'!F$29:F$64))/(MAX('3. Option evaluation'!F$29:F$64)-MIN('3. Option evaluation'!F$29:F$64))*100, "Check Step 3. "))),""), 0)</f>
        <v>0</v>
      </c>
      <c r="G33" s="31">
        <f ca="1">IFERROR(IF(AND(LEN($C33)&gt;0,LEN(G$18)&gt;0), IF('3. Option evaluation'!G40="", "no data", IF(G$20="Low", 100-('3. Option evaluation'!G40-MIN(INDEX(PreferenceMatrix,,G$17)))/(MAX('3. Option evaluation'!G$29:G$64)-MIN('3. Option evaluation'!G$29:G$64))*100, IF(G$20="High", ('3. Option evaluation'!G40-MIN('3. Option evaluation'!G$29:G$64))/(MAX('3. Option evaluation'!G$29:G$64)-MIN('3. Option evaluation'!G$29:G$64))*100, "Check Step 3. "))),""), 0)</f>
        <v>62.5</v>
      </c>
      <c r="H33" s="31">
        <f ca="1">IFERROR(IF(AND(LEN($C33)&gt;0,LEN(H$18)&gt;0), IF('3. Option evaluation'!H40="", "no data", IF(H$20="Low", 100-('3. Option evaluation'!H40-MIN(INDEX(PreferenceMatrix,,H$17)))/(MAX('3. Option evaluation'!H$29:H$64)-MIN('3. Option evaluation'!H$29:H$64))*100, IF(H$20="High", ('3. Option evaluation'!H40-MIN('3. Option evaluation'!H$29:H$64))/(MAX('3. Option evaluation'!H$29:H$64)-MIN('3. Option evaluation'!H$29:H$64))*100, "Check Step 3. "))),""), 0)</f>
        <v>30</v>
      </c>
      <c r="I33" s="31" t="str">
        <f ca="1">IFERROR(IF(AND(LEN($C33)&gt;0,LEN(I$18)&gt;0), IF('3. Option evaluation'!I40="", "no data", IF(I$20="Low", 100-('3. Option evaluation'!I40-MIN(INDEX(PreferenceMatrix,,I$17)))/(MAX('3. Option evaluation'!I$29:I$64)-MIN('3. Option evaluation'!I$29:I$64))*100, IF(I$20="High", ('3. Option evaluation'!I40-MIN('3. Option evaluation'!I$29:I$64))/(MAX('3. Option evaluation'!I$29:I$64)-MIN('3. Option evaluation'!I$29:I$64))*100, "Check Step 3. "))),""), 0)</f>
        <v/>
      </c>
      <c r="J33" s="31" t="str">
        <f ca="1">IFERROR(IF(AND(LEN($C33)&gt;0,LEN(J$18)&gt;0), IF('3. Option evaluation'!J40="", "no data", IF(J$20="Low", 100-('3. Option evaluation'!J40-MIN(INDEX(PreferenceMatrix,,J$17)))/(MAX('3. Option evaluation'!J$29:J$64)-MIN('3. Option evaluation'!J$29:J$64))*100, IF(J$20="High", ('3. Option evaluation'!J40-MIN('3. Option evaluation'!J$29:J$64))/(MAX('3. Option evaluation'!J$29:J$64)-MIN('3. Option evaluation'!J$29:J$64))*100, "Check Step 3. "))),""), 0)</f>
        <v/>
      </c>
      <c r="K33" s="31" t="str">
        <f ca="1">IFERROR(IF(AND(LEN($C33)&gt;0,LEN(K$18)&gt;0), IF('3. Option evaluation'!K40="", "no data", IF(K$20="Low", 100-('3. Option evaluation'!K40-MIN(INDEX(PreferenceMatrix,,K$17)))/(MAX('3. Option evaluation'!K$29:K$64)-MIN('3. Option evaluation'!K$29:K$64))*100, IF(K$20="High", ('3. Option evaluation'!K40-MIN('3. Option evaluation'!K$29:K$64))/(MAX('3. Option evaluation'!K$29:K$64)-MIN('3. Option evaluation'!K$29:K$64))*100, "Check Step 3. "))),""), 0)</f>
        <v/>
      </c>
      <c r="L33" s="31" t="str">
        <f ca="1">IFERROR(IF(AND(LEN($C33)&gt;0,LEN(L$18)&gt;0), IF('3. Option evaluation'!L40="", "no data", IF(L$20="Low", 100-('3. Option evaluation'!L40-MIN(INDEX(PreferenceMatrix,,L$17)))/(MAX('3. Option evaluation'!L$29:L$64)-MIN('3. Option evaluation'!L$29:L$64))*100, IF(L$20="High", ('3. Option evaluation'!L40-MIN('3. Option evaluation'!L$29:L$64))/(MAX('3. Option evaluation'!L$29:L$64)-MIN('3. Option evaluation'!L$29:L$64))*100, "Check Step 3. "))),""), 0)</f>
        <v/>
      </c>
      <c r="M33" s="31" t="str">
        <f ca="1">IFERROR(IF(AND(LEN($C33)&gt;0,LEN(M$18)&gt;0), IF('3. Option evaluation'!M40="", "no data", IF(M$20="Low", 100-('3. Option evaluation'!M40-MIN(INDEX(PreferenceMatrix,,M$17)))/(MAX('3. Option evaluation'!M$29:M$64)-MIN('3. Option evaluation'!M$29:M$64))*100, IF(M$20="High", ('3. Option evaluation'!M40-MIN('3. Option evaluation'!M$29:M$64))/(MAX('3. Option evaluation'!M$29:M$64)-MIN('3. Option evaluation'!M$29:M$64))*100, "Check Step 3. "))),""), 0)</f>
        <v/>
      </c>
      <c r="N33" s="31" t="str">
        <f ca="1">IFERROR(IF(AND(LEN($C33)&gt;0,LEN(N$18)&gt;0), IF('3. Option evaluation'!N40="", "no data", IF(N$20="Low", 100-('3. Option evaluation'!N40-MIN(INDEX(PreferenceMatrix,,N$17)))/(MAX('3. Option evaluation'!N$29:N$64)-MIN('3. Option evaluation'!N$29:N$64))*100, IF(N$20="High", ('3. Option evaluation'!N40-MIN('3. Option evaluation'!N$29:N$64))/(MAX('3. Option evaluation'!N$29:N$64)-MIN('3. Option evaluation'!N$29:N$64))*100, "Check Step 3. "))),""), 0)</f>
        <v/>
      </c>
      <c r="O33" s="31" t="str">
        <f ca="1">IFERROR(IF(AND(LEN($C33)&gt;0,LEN(O$18)&gt;0), IF('3. Option evaluation'!O40="", "no data", IF(O$20="Low", 100-('3. Option evaluation'!O40-MIN(INDEX(PreferenceMatrix,,O$17)))/(MAX('3. Option evaluation'!O$29:O$64)-MIN('3. Option evaluation'!O$29:O$64))*100, IF(O$20="High", ('3. Option evaluation'!O40-MIN('3. Option evaluation'!O$29:O$64))/(MAX('3. Option evaluation'!O$29:O$64)-MIN('3. Option evaluation'!O$29:O$64))*100, "Check Step 3. "))),""), 0)</f>
        <v/>
      </c>
      <c r="P33" s="65">
        <f t="shared" ca="1" si="0"/>
        <v>27.251131221719454</v>
      </c>
    </row>
    <row r="34" spans="2:16" x14ac:dyDescent="0.25">
      <c r="B34" s="50"/>
      <c r="C34" s="47" t="str">
        <f ca="1">'3. Option evaluation'!C41</f>
        <v>Investigate the potential of a multispecies sward.</v>
      </c>
      <c r="D34" s="31">
        <f ca="1">IFERROR(IF(AND(LEN($C34)&gt;0,LEN(D$18)&gt;0), IF('3. Option evaluation'!D41="", "no data", IF(D$20="Low", 100-('3. Option evaluation'!D41-MIN(INDEX(PreferenceMatrix,,D$17)))/(MAX('3. Option evaluation'!D$29:D$64)-MIN('3. Option evaluation'!D$29:D$64))*100, IF(D$20="High", ('3. Option evaluation'!D41-MIN('3. Option evaluation'!D$29:D$64))/(MAX('3. Option evaluation'!D$29:D$64)-MIN('3. Option evaluation'!D$29:D$64))*100, "Check Step 3. "))),""), 0)</f>
        <v>0</v>
      </c>
      <c r="E34" s="31">
        <f ca="1">IFERROR(IF(AND(LEN($C34)&gt;0,LEN(E$18)&gt;0), IF('3. Option evaluation'!E41="", "no data", IF(E$20="Low", 100-('3. Option evaluation'!E41-MIN(INDEX(PreferenceMatrix,,E$17)))/(MAX('3. Option evaluation'!E$29:E$64)-MIN('3. Option evaluation'!E$29:E$64))*100, IF(E$20="High", ('3. Option evaluation'!E41-MIN('3. Option evaluation'!E$29:E$64))/(MAX('3. Option evaluation'!E$29:E$64)-MIN('3. Option evaluation'!E$29:E$64))*100, "Check Step 3. "))),""), 0)</f>
        <v>5.5555555555555571</v>
      </c>
      <c r="F34" s="31">
        <f ca="1">IFERROR(IF(AND(LEN($C34)&gt;0,LEN(F$18)&gt;0), IF('3. Option evaluation'!F41="", "no data", IF(F$20="Low", 100-('3. Option evaluation'!F41-MIN(INDEX(PreferenceMatrix,,F$17)))/(MAX('3. Option evaluation'!F$29:F$64)-MIN('3. Option evaluation'!F$29:F$64))*100, IF(F$20="High", ('3. Option evaluation'!F41-MIN('3. Option evaluation'!F$29:F$64))/(MAX('3. Option evaluation'!F$29:F$64)-MIN('3. Option evaluation'!F$29:F$64))*100, "Check Step 3. "))),""), 0)</f>
        <v>6.25</v>
      </c>
      <c r="G34" s="31">
        <f ca="1">IFERROR(IF(AND(LEN($C34)&gt;0,LEN(G$18)&gt;0), IF('3. Option evaluation'!G41="", "no data", IF(G$20="Low", 100-('3. Option evaluation'!G41-MIN(INDEX(PreferenceMatrix,,G$17)))/(MAX('3. Option evaluation'!G$29:G$64)-MIN('3. Option evaluation'!G$29:G$64))*100, IF(G$20="High", ('3. Option evaluation'!G41-MIN('3. Option evaluation'!G$29:G$64))/(MAX('3. Option evaluation'!G$29:G$64)-MIN('3. Option evaluation'!G$29:G$64))*100, "Check Step 3. "))),""), 0)</f>
        <v>87.5</v>
      </c>
      <c r="H34" s="31">
        <f ca="1">IFERROR(IF(AND(LEN($C34)&gt;0,LEN(H$18)&gt;0), IF('3. Option evaluation'!H41="", "no data", IF(H$20="Low", 100-('3. Option evaluation'!H41-MIN(INDEX(PreferenceMatrix,,H$17)))/(MAX('3. Option evaluation'!H$29:H$64)-MIN('3. Option evaluation'!H$29:H$64))*100, IF(H$20="High", ('3. Option evaluation'!H41-MIN('3. Option evaluation'!H$29:H$64))/(MAX('3. Option evaluation'!H$29:H$64)-MIN('3. Option evaluation'!H$29:H$64))*100, "Check Step 3. "))),""), 0)</f>
        <v>20</v>
      </c>
      <c r="I34" s="31" t="str">
        <f ca="1">IFERROR(IF(AND(LEN($C34)&gt;0,LEN(I$18)&gt;0), IF('3. Option evaluation'!I41="", "no data", IF(I$20="Low", 100-('3. Option evaluation'!I41-MIN(INDEX(PreferenceMatrix,,I$17)))/(MAX('3. Option evaluation'!I$29:I$64)-MIN('3. Option evaluation'!I$29:I$64))*100, IF(I$20="High", ('3. Option evaluation'!I41-MIN('3. Option evaluation'!I$29:I$64))/(MAX('3. Option evaluation'!I$29:I$64)-MIN('3. Option evaluation'!I$29:I$64))*100, "Check Step 3. "))),""), 0)</f>
        <v/>
      </c>
      <c r="J34" s="31" t="str">
        <f ca="1">IFERROR(IF(AND(LEN($C34)&gt;0,LEN(J$18)&gt;0), IF('3. Option evaluation'!J41="", "no data", IF(J$20="Low", 100-('3. Option evaluation'!J41-MIN(INDEX(PreferenceMatrix,,J$17)))/(MAX('3. Option evaluation'!J$29:J$64)-MIN('3. Option evaluation'!J$29:J$64))*100, IF(J$20="High", ('3. Option evaluation'!J41-MIN('3. Option evaluation'!J$29:J$64))/(MAX('3. Option evaluation'!J$29:J$64)-MIN('3. Option evaluation'!J$29:J$64))*100, "Check Step 3. "))),""), 0)</f>
        <v/>
      </c>
      <c r="K34" s="31" t="str">
        <f ca="1">IFERROR(IF(AND(LEN($C34)&gt;0,LEN(K$18)&gt;0), IF('3. Option evaluation'!K41="", "no data", IF(K$20="Low", 100-('3. Option evaluation'!K41-MIN(INDEX(PreferenceMatrix,,K$17)))/(MAX('3. Option evaluation'!K$29:K$64)-MIN('3. Option evaluation'!K$29:K$64))*100, IF(K$20="High", ('3. Option evaluation'!K41-MIN('3. Option evaluation'!K$29:K$64))/(MAX('3. Option evaluation'!K$29:K$64)-MIN('3. Option evaluation'!K$29:K$64))*100, "Check Step 3. "))),""), 0)</f>
        <v/>
      </c>
      <c r="L34" s="31" t="str">
        <f ca="1">IFERROR(IF(AND(LEN($C34)&gt;0,LEN(L$18)&gt;0), IF('3. Option evaluation'!L41="", "no data", IF(L$20="Low", 100-('3. Option evaluation'!L41-MIN(INDEX(PreferenceMatrix,,L$17)))/(MAX('3. Option evaluation'!L$29:L$64)-MIN('3. Option evaluation'!L$29:L$64))*100, IF(L$20="High", ('3. Option evaluation'!L41-MIN('3. Option evaluation'!L$29:L$64))/(MAX('3. Option evaluation'!L$29:L$64)-MIN('3. Option evaluation'!L$29:L$64))*100, "Check Step 3. "))),""), 0)</f>
        <v/>
      </c>
      <c r="M34" s="31" t="str">
        <f ca="1">IFERROR(IF(AND(LEN($C34)&gt;0,LEN(M$18)&gt;0), IF('3. Option evaluation'!M41="", "no data", IF(M$20="Low", 100-('3. Option evaluation'!M41-MIN(INDEX(PreferenceMatrix,,M$17)))/(MAX('3. Option evaluation'!M$29:M$64)-MIN('3. Option evaluation'!M$29:M$64))*100, IF(M$20="High", ('3. Option evaluation'!M41-MIN('3. Option evaluation'!M$29:M$64))/(MAX('3. Option evaluation'!M$29:M$64)-MIN('3. Option evaluation'!M$29:M$64))*100, "Check Step 3. "))),""), 0)</f>
        <v/>
      </c>
      <c r="N34" s="31" t="str">
        <f ca="1">IFERROR(IF(AND(LEN($C34)&gt;0,LEN(N$18)&gt;0), IF('3. Option evaluation'!N41="", "no data", IF(N$20="Low", 100-('3. Option evaluation'!N41-MIN(INDEX(PreferenceMatrix,,N$17)))/(MAX('3. Option evaluation'!N$29:N$64)-MIN('3. Option evaluation'!N$29:N$64))*100, IF(N$20="High", ('3. Option evaluation'!N41-MIN('3. Option evaluation'!N$29:N$64))/(MAX('3. Option evaluation'!N$29:N$64)-MIN('3. Option evaluation'!N$29:N$64))*100, "Check Step 3. "))),""), 0)</f>
        <v/>
      </c>
      <c r="O34" s="31" t="str">
        <f ca="1">IFERROR(IF(AND(LEN($C34)&gt;0,LEN(O$18)&gt;0), IF('3. Option evaluation'!O41="", "no data", IF(O$20="Low", 100-('3. Option evaluation'!O41-MIN(INDEX(PreferenceMatrix,,O$17)))/(MAX('3. Option evaluation'!O$29:O$64)-MIN('3. Option evaluation'!O$29:O$64))*100, IF(O$20="High", ('3. Option evaluation'!O41-MIN('3. Option evaluation'!O$29:O$64))/(MAX('3. Option evaluation'!O$29:O$64)-MIN('3. Option evaluation'!O$29:O$64))*100, "Check Step 3. "))),""), 0)</f>
        <v/>
      </c>
      <c r="P34" s="65">
        <f ca="1">IFERROR(IF(LEN($C34)&gt;0,SUMPRODUCT($D34:$O34,$D$21:$O$21),""),"")</f>
        <v>37.435897435897438</v>
      </c>
    </row>
    <row r="35" spans="2:16" ht="30" x14ac:dyDescent="0.25">
      <c r="B35" s="50"/>
      <c r="C35" s="47" t="str">
        <f ca="1">'3. Option evaluation'!C42</f>
        <v>Implement a grazing plan including regular pasture management.</v>
      </c>
      <c r="D35" s="31">
        <f ca="1">IFERROR(IF(AND(LEN($C35)&gt;0,LEN(D$18)&gt;0), IF('3. Option evaluation'!D42="", "no data", IF(D$20="Low", 100-('3. Option evaluation'!D42-MIN(INDEX(PreferenceMatrix,,D$17)))/(MAX('3. Option evaluation'!D$29:D$64)-MIN('3. Option evaluation'!D$29:D$64))*100, IF(D$20="High", ('3. Option evaluation'!D42-MIN('3. Option evaluation'!D$29:D$64))/(MAX('3. Option evaluation'!D$29:D$64)-MIN('3. Option evaluation'!D$29:D$64))*100, "Check Step 3. "))),""), 0)</f>
        <v>35.294117647058826</v>
      </c>
      <c r="E35" s="31">
        <f ca="1">IFERROR(IF(AND(LEN($C35)&gt;0,LEN(E$18)&gt;0), IF('3. Option evaluation'!E42="", "no data", IF(E$20="Low", 100-('3. Option evaluation'!E42-MIN(INDEX(PreferenceMatrix,,E$17)))/(MAX('3. Option evaluation'!E$29:E$64)-MIN('3. Option evaluation'!E$29:E$64))*100, IF(E$20="High", ('3. Option evaluation'!E42-MIN('3. Option evaluation'!E$29:E$64))/(MAX('3. Option evaluation'!E$29:E$64)-MIN('3. Option evaluation'!E$29:E$64))*100, "Check Step 3. "))),""), 0)</f>
        <v>16.666666666666657</v>
      </c>
      <c r="F35" s="31">
        <f ca="1">IFERROR(IF(AND(LEN($C35)&gt;0,LEN(F$18)&gt;0), IF('3. Option evaluation'!F42="", "no data", IF(F$20="Low", 100-('3. Option evaluation'!F42-MIN(INDEX(PreferenceMatrix,,F$17)))/(MAX('3. Option evaluation'!F$29:F$64)-MIN('3. Option evaluation'!F$29:F$64))*100, IF(F$20="High", ('3. Option evaluation'!F42-MIN('3. Option evaluation'!F$29:F$64))/(MAX('3. Option evaluation'!F$29:F$64)-MIN('3. Option evaluation'!F$29:F$64))*100, "Check Step 3. "))),""), 0)</f>
        <v>12.5</v>
      </c>
      <c r="G35" s="31">
        <f ca="1">IFERROR(IF(AND(LEN($C35)&gt;0,LEN(G$18)&gt;0), IF('3. Option evaluation'!G42="", "no data", IF(G$20="Low", 100-('3. Option evaluation'!G42-MIN(INDEX(PreferenceMatrix,,G$17)))/(MAX('3. Option evaluation'!G$29:G$64)-MIN('3. Option evaluation'!G$29:G$64))*100, IF(G$20="High", ('3. Option evaluation'!G42-MIN('3. Option evaluation'!G$29:G$64))/(MAX('3. Option evaluation'!G$29:G$64)-MIN('3. Option evaluation'!G$29:G$64))*100, "Check Step 3. "))),""), 0)</f>
        <v>62.5</v>
      </c>
      <c r="H35" s="31">
        <f ca="1">IFERROR(IF(AND(LEN($C35)&gt;0,LEN(H$18)&gt;0), IF('3. Option evaluation'!H42="", "no data", IF(H$20="Low", 100-('3. Option evaluation'!H42-MIN(INDEX(PreferenceMatrix,,H$17)))/(MAX('3. Option evaluation'!H$29:H$64)-MIN('3. Option evaluation'!H$29:H$64))*100, IF(H$20="High", ('3. Option evaluation'!H42-MIN('3. Option evaluation'!H$29:H$64))/(MAX('3. Option evaluation'!H$29:H$64)-MIN('3. Option evaluation'!H$29:H$64))*100, "Check Step 3. "))),""), 0)</f>
        <v>30</v>
      </c>
      <c r="I35" s="31" t="str">
        <f ca="1">IFERROR(IF(AND(LEN($C35)&gt;0,LEN(I$18)&gt;0), IF('3. Option evaluation'!I42="", "no data", IF(I$20="Low", 100-('3. Option evaluation'!I42-MIN(INDEX(PreferenceMatrix,,I$17)))/(MAX('3. Option evaluation'!I$29:I$64)-MIN('3. Option evaluation'!I$29:I$64))*100, IF(I$20="High", ('3. Option evaluation'!I42-MIN('3. Option evaluation'!I$29:I$64))/(MAX('3. Option evaluation'!I$29:I$64)-MIN('3. Option evaluation'!I$29:I$64))*100, "Check Step 3. "))),""), 0)</f>
        <v/>
      </c>
      <c r="J35" s="31" t="str">
        <f ca="1">IFERROR(IF(AND(LEN($C35)&gt;0,LEN(J$18)&gt;0), IF('3. Option evaluation'!J42="", "no data", IF(J$20="Low", 100-('3. Option evaluation'!J42-MIN(INDEX(PreferenceMatrix,,J$17)))/(MAX('3. Option evaluation'!J$29:J$64)-MIN('3. Option evaluation'!J$29:J$64))*100, IF(J$20="High", ('3. Option evaluation'!J42-MIN('3. Option evaluation'!J$29:J$64))/(MAX('3. Option evaluation'!J$29:J$64)-MIN('3. Option evaluation'!J$29:J$64))*100, "Check Step 3. "))),""), 0)</f>
        <v/>
      </c>
      <c r="K35" s="31" t="str">
        <f ca="1">IFERROR(IF(AND(LEN($C35)&gt;0,LEN(K$18)&gt;0), IF('3. Option evaluation'!K42="", "no data", IF(K$20="Low", 100-('3. Option evaluation'!K42-MIN(INDEX(PreferenceMatrix,,K$17)))/(MAX('3. Option evaluation'!K$29:K$64)-MIN('3. Option evaluation'!K$29:K$64))*100, IF(K$20="High", ('3. Option evaluation'!K42-MIN('3. Option evaluation'!K$29:K$64))/(MAX('3. Option evaluation'!K$29:K$64)-MIN('3. Option evaluation'!K$29:K$64))*100, "Check Step 3. "))),""), 0)</f>
        <v/>
      </c>
      <c r="L35" s="31" t="str">
        <f ca="1">IFERROR(IF(AND(LEN($C35)&gt;0,LEN(L$18)&gt;0), IF('3. Option evaluation'!L42="", "no data", IF(L$20="Low", 100-('3. Option evaluation'!L42-MIN(INDEX(PreferenceMatrix,,L$17)))/(MAX('3. Option evaluation'!L$29:L$64)-MIN('3. Option evaluation'!L$29:L$64))*100, IF(L$20="High", ('3. Option evaluation'!L42-MIN('3. Option evaluation'!L$29:L$64))/(MAX('3. Option evaluation'!L$29:L$64)-MIN('3. Option evaluation'!L$29:L$64))*100, "Check Step 3. "))),""), 0)</f>
        <v/>
      </c>
      <c r="M35" s="31" t="str">
        <f ca="1">IFERROR(IF(AND(LEN($C35)&gt;0,LEN(M$18)&gt;0), IF('3. Option evaluation'!M42="", "no data", IF(M$20="Low", 100-('3. Option evaluation'!M42-MIN(INDEX(PreferenceMatrix,,M$17)))/(MAX('3. Option evaluation'!M$29:M$64)-MIN('3. Option evaluation'!M$29:M$64))*100, IF(M$20="High", ('3. Option evaluation'!M42-MIN('3. Option evaluation'!M$29:M$64))/(MAX('3. Option evaluation'!M$29:M$64)-MIN('3. Option evaluation'!M$29:M$64))*100, "Check Step 3. "))),""), 0)</f>
        <v/>
      </c>
      <c r="N35" s="31" t="str">
        <f ca="1">IFERROR(IF(AND(LEN($C35)&gt;0,LEN(N$18)&gt;0), IF('3. Option evaluation'!N42="", "no data", IF(N$20="Low", 100-('3. Option evaluation'!N42-MIN(INDEX(PreferenceMatrix,,N$17)))/(MAX('3. Option evaluation'!N$29:N$64)-MIN('3. Option evaluation'!N$29:N$64))*100, IF(N$20="High", ('3. Option evaluation'!N42-MIN('3. Option evaluation'!N$29:N$64))/(MAX('3. Option evaluation'!N$29:N$64)-MIN('3. Option evaluation'!N$29:N$64))*100, "Check Step 3. "))),""), 0)</f>
        <v/>
      </c>
      <c r="O35" s="31" t="str">
        <f ca="1">IFERROR(IF(AND(LEN($C35)&gt;0,LEN(O$18)&gt;0), IF('3. Option evaluation'!O42="", "no data", IF(O$20="Low", 100-('3. Option evaluation'!O42-MIN(INDEX(PreferenceMatrix,,O$17)))/(MAX('3. Option evaluation'!O$29:O$64)-MIN('3. Option evaluation'!O$29:O$64))*100, IF(O$20="High", ('3. Option evaluation'!O42-MIN('3. Option evaluation'!O$29:O$64))/(MAX('3. Option evaluation'!O$29:O$64)-MIN('3. Option evaluation'!O$29:O$64))*100, "Check Step 3. "))),""), 0)</f>
        <v/>
      </c>
      <c r="P35" s="65">
        <f t="shared" ca="1" si="0"/>
        <v>37.545248868778273</v>
      </c>
    </row>
    <row r="36" spans="2:16" x14ac:dyDescent="0.25">
      <c r="B36" s="50"/>
      <c r="C36" s="47" t="str">
        <f ca="1">'3. Option evaluation'!C43</f>
        <v>Improve forage quality.</v>
      </c>
      <c r="D36" s="31">
        <f ca="1">IFERROR(IF(AND(LEN($C36)&gt;0,LEN(D$18)&gt;0), IF('3. Option evaluation'!D43="", "no data", IF(D$20="Low", 100-('3. Option evaluation'!D43-MIN(INDEX(PreferenceMatrix,,D$17)))/(MAX('3. Option evaluation'!D$29:D$64)-MIN('3. Option evaluation'!D$29:D$64))*100, IF(D$20="High", ('3. Option evaluation'!D43-MIN('3. Option evaluation'!D$29:D$64))/(MAX('3. Option evaluation'!D$29:D$64)-MIN('3. Option evaluation'!D$29:D$64))*100, "Check Step 3. "))),""), 0)</f>
        <v>94.117647058823536</v>
      </c>
      <c r="E36" s="31">
        <f ca="1">IFERROR(IF(AND(LEN($C36)&gt;0,LEN(E$18)&gt;0), IF('3. Option evaluation'!E43="", "no data", IF(E$20="Low", 100-('3. Option evaluation'!E43-MIN(INDEX(PreferenceMatrix,,E$17)))/(MAX('3. Option evaluation'!E$29:E$64)-MIN('3. Option evaluation'!E$29:E$64))*100, IF(E$20="High", ('3. Option evaluation'!E43-MIN('3. Option evaluation'!E$29:E$64))/(MAX('3. Option evaluation'!E$29:E$64)-MIN('3. Option evaluation'!E$29:E$64))*100, "Check Step 3. "))),""), 0)</f>
        <v>55.555555555555557</v>
      </c>
      <c r="F36" s="31">
        <f ca="1">IFERROR(IF(AND(LEN($C36)&gt;0,LEN(F$18)&gt;0), IF('3. Option evaluation'!F43="", "no data", IF(F$20="Low", 100-('3. Option evaluation'!F43-MIN(INDEX(PreferenceMatrix,,F$17)))/(MAX('3. Option evaluation'!F$29:F$64)-MIN('3. Option evaluation'!F$29:F$64))*100, IF(F$20="High", ('3. Option evaluation'!F43-MIN('3. Option evaluation'!F$29:F$64))/(MAX('3. Option evaluation'!F$29:F$64)-MIN('3. Option evaluation'!F$29:F$64))*100, "Check Step 3. "))),""), 0)</f>
        <v>81.25</v>
      </c>
      <c r="G36" s="31">
        <f ca="1">IFERROR(IF(AND(LEN($C36)&gt;0,LEN(G$18)&gt;0), IF('3. Option evaluation'!G43="", "no data", IF(G$20="Low", 100-('3. Option evaluation'!G43-MIN(INDEX(PreferenceMatrix,,G$17)))/(MAX('3. Option evaluation'!G$29:G$64)-MIN('3. Option evaluation'!G$29:G$64))*100, IF(G$20="High", ('3. Option evaluation'!G43-MIN('3. Option evaluation'!G$29:G$64))/(MAX('3. Option evaluation'!G$29:G$64)-MIN('3. Option evaluation'!G$29:G$64))*100, "Check Step 3. "))),""), 0)</f>
        <v>37.5</v>
      </c>
      <c r="H36" s="31">
        <f ca="1">IFERROR(IF(AND(LEN($C36)&gt;0,LEN(H$18)&gt;0), IF('3. Option evaluation'!H43="", "no data", IF(H$20="Low", 100-('3. Option evaluation'!H43-MIN(INDEX(PreferenceMatrix,,H$17)))/(MAX('3. Option evaluation'!H$29:H$64)-MIN('3. Option evaluation'!H$29:H$64))*100, IF(H$20="High", ('3. Option evaluation'!H43-MIN('3. Option evaluation'!H$29:H$64))/(MAX('3. Option evaluation'!H$29:H$64)-MIN('3. Option evaluation'!H$29:H$64))*100, "Check Step 3. "))),""), 0)</f>
        <v>60</v>
      </c>
      <c r="I36" s="31" t="str">
        <f ca="1">IFERROR(IF(AND(LEN($C36)&gt;0,LEN(I$18)&gt;0), IF('3. Option evaluation'!I43="", "no data", IF(I$20="Low", 100-('3. Option evaluation'!I43-MIN(INDEX(PreferenceMatrix,,I$17)))/(MAX('3. Option evaluation'!I$29:I$64)-MIN('3. Option evaluation'!I$29:I$64))*100, IF(I$20="High", ('3. Option evaluation'!I43-MIN('3. Option evaluation'!I$29:I$64))/(MAX('3. Option evaluation'!I$29:I$64)-MIN('3. Option evaluation'!I$29:I$64))*100, "Check Step 3. "))),""), 0)</f>
        <v/>
      </c>
      <c r="J36" s="31" t="str">
        <f ca="1">IFERROR(IF(AND(LEN($C36)&gt;0,LEN(J$18)&gt;0), IF('3. Option evaluation'!J43="", "no data", IF(J$20="Low", 100-('3. Option evaluation'!J43-MIN(INDEX(PreferenceMatrix,,J$17)))/(MAX('3. Option evaluation'!J$29:J$64)-MIN('3. Option evaluation'!J$29:J$64))*100, IF(J$20="High", ('3. Option evaluation'!J43-MIN('3. Option evaluation'!J$29:J$64))/(MAX('3. Option evaluation'!J$29:J$64)-MIN('3. Option evaluation'!J$29:J$64))*100, "Check Step 3. "))),""), 0)</f>
        <v/>
      </c>
      <c r="K36" s="31" t="str">
        <f ca="1">IFERROR(IF(AND(LEN($C36)&gt;0,LEN(K$18)&gt;0), IF('3. Option evaluation'!K43="", "no data", IF(K$20="Low", 100-('3. Option evaluation'!K43-MIN(INDEX(PreferenceMatrix,,K$17)))/(MAX('3. Option evaluation'!K$29:K$64)-MIN('3. Option evaluation'!K$29:K$64))*100, IF(K$20="High", ('3. Option evaluation'!K43-MIN('3. Option evaluation'!K$29:K$64))/(MAX('3. Option evaluation'!K$29:K$64)-MIN('3. Option evaluation'!K$29:K$64))*100, "Check Step 3. "))),""), 0)</f>
        <v/>
      </c>
      <c r="L36" s="31" t="str">
        <f ca="1">IFERROR(IF(AND(LEN($C36)&gt;0,LEN(L$18)&gt;0), IF('3. Option evaluation'!L43="", "no data", IF(L$20="Low", 100-('3. Option evaluation'!L43-MIN(INDEX(PreferenceMatrix,,L$17)))/(MAX('3. Option evaluation'!L$29:L$64)-MIN('3. Option evaluation'!L$29:L$64))*100, IF(L$20="High", ('3. Option evaluation'!L43-MIN('3. Option evaluation'!L$29:L$64))/(MAX('3. Option evaluation'!L$29:L$64)-MIN('3. Option evaluation'!L$29:L$64))*100, "Check Step 3. "))),""), 0)</f>
        <v/>
      </c>
      <c r="M36" s="31" t="str">
        <f ca="1">IFERROR(IF(AND(LEN($C36)&gt;0,LEN(M$18)&gt;0), IF('3. Option evaluation'!M43="", "no data", IF(M$20="Low", 100-('3. Option evaluation'!M43-MIN(INDEX(PreferenceMatrix,,M$17)))/(MAX('3. Option evaluation'!M$29:M$64)-MIN('3. Option evaluation'!M$29:M$64))*100, IF(M$20="High", ('3. Option evaluation'!M43-MIN('3. Option evaluation'!M$29:M$64))/(MAX('3. Option evaluation'!M$29:M$64)-MIN('3. Option evaluation'!M$29:M$64))*100, "Check Step 3. "))),""), 0)</f>
        <v/>
      </c>
      <c r="N36" s="31" t="str">
        <f ca="1">IFERROR(IF(AND(LEN($C36)&gt;0,LEN(N$18)&gt;0), IF('3. Option evaluation'!N43="", "no data", IF(N$20="Low", 100-('3. Option evaluation'!N43-MIN(INDEX(PreferenceMatrix,,N$17)))/(MAX('3. Option evaluation'!N$29:N$64)-MIN('3. Option evaluation'!N$29:N$64))*100, IF(N$20="High", ('3. Option evaluation'!N43-MIN('3. Option evaluation'!N$29:N$64))/(MAX('3. Option evaluation'!N$29:N$64)-MIN('3. Option evaluation'!N$29:N$64))*100, "Check Step 3. "))),""), 0)</f>
        <v/>
      </c>
      <c r="O36" s="31" t="str">
        <f ca="1">IFERROR(IF(AND(LEN($C36)&gt;0,LEN(O$18)&gt;0), IF('3. Option evaluation'!O43="", "no data", IF(O$20="Low", 100-('3. Option evaluation'!O43-MIN(INDEX(PreferenceMatrix,,O$17)))/(MAX('3. Option evaluation'!O$29:O$64)-MIN('3. Option evaluation'!O$29:O$64))*100, IF(O$20="High", ('3. Option evaluation'!O43-MIN('3. Option evaluation'!O$29:O$64))/(MAX('3. Option evaluation'!O$29:O$64)-MIN('3. Option evaluation'!O$29:O$64))*100, "Check Step 3. "))),""), 0)</f>
        <v/>
      </c>
      <c r="P36" s="65">
        <f t="shared" ca="1" si="0"/>
        <v>58.83861236802413</v>
      </c>
    </row>
    <row r="37" spans="2:16" x14ac:dyDescent="0.25">
      <c r="B37" s="50"/>
      <c r="C37" s="47" t="str">
        <f ca="1">'3. Option evaluation'!C44</f>
        <v>Analyse forage quality.</v>
      </c>
      <c r="D37" s="31">
        <f ca="1">IFERROR(IF(AND(LEN($C37)&gt;0,LEN(D$18)&gt;0), IF('3. Option evaluation'!D44="", "no data", IF(D$20="Low", 100-('3. Option evaluation'!D44-MIN(INDEX(PreferenceMatrix,,D$17)))/(MAX('3. Option evaluation'!D$29:D$64)-MIN('3. Option evaluation'!D$29:D$64))*100, IF(D$20="High", ('3. Option evaluation'!D44-MIN('3. Option evaluation'!D$29:D$64))/(MAX('3. Option evaluation'!D$29:D$64)-MIN('3. Option evaluation'!D$29:D$64))*100, "Check Step 3. "))),""), 0)</f>
        <v>100</v>
      </c>
      <c r="E37" s="31">
        <f ca="1">IFERROR(IF(AND(LEN($C37)&gt;0,LEN(E$18)&gt;0), IF('3. Option evaluation'!E44="", "no data", IF(E$20="Low", 100-('3. Option evaluation'!E44-MIN(INDEX(PreferenceMatrix,,E$17)))/(MAX('3. Option evaluation'!E$29:E$64)-MIN('3. Option evaluation'!E$29:E$64))*100, IF(E$20="High", ('3. Option evaluation'!E44-MIN('3. Option evaluation'!E$29:E$64))/(MAX('3. Option evaluation'!E$29:E$64)-MIN('3. Option evaluation'!E$29:E$64))*100, "Check Step 3. "))),""), 0)</f>
        <v>94.444444444444443</v>
      </c>
      <c r="F37" s="31">
        <f ca="1">IFERROR(IF(AND(LEN($C37)&gt;0,LEN(F$18)&gt;0), IF('3. Option evaluation'!F44="", "no data", IF(F$20="Low", 100-('3. Option evaluation'!F44-MIN(INDEX(PreferenceMatrix,,F$17)))/(MAX('3. Option evaluation'!F$29:F$64)-MIN('3. Option evaluation'!F$29:F$64))*100, IF(F$20="High", ('3. Option evaluation'!F44-MIN('3. Option evaluation'!F$29:F$64))/(MAX('3. Option evaluation'!F$29:F$64)-MIN('3. Option evaluation'!F$29:F$64))*100, "Check Step 3. "))),""), 0)</f>
        <v>81.25</v>
      </c>
      <c r="G37" s="31">
        <f ca="1">IFERROR(IF(AND(LEN($C37)&gt;0,LEN(G$18)&gt;0), IF('3. Option evaluation'!G44="", "no data", IF(G$20="Low", 100-('3. Option evaluation'!G44-MIN(INDEX(PreferenceMatrix,,G$17)))/(MAX('3. Option evaluation'!G$29:G$64)-MIN('3. Option evaluation'!G$29:G$64))*100, IF(G$20="High", ('3. Option evaluation'!G44-MIN('3. Option evaluation'!G$29:G$64))/(MAX('3. Option evaluation'!G$29:G$64)-MIN('3. Option evaluation'!G$29:G$64))*100, "Check Step 3. "))),""), 0)</f>
        <v>25</v>
      </c>
      <c r="H37" s="31">
        <f ca="1">IFERROR(IF(AND(LEN($C37)&gt;0,LEN(H$18)&gt;0), IF('3. Option evaluation'!H44="", "no data", IF(H$20="Low", 100-('3. Option evaluation'!H44-MIN(INDEX(PreferenceMatrix,,H$17)))/(MAX('3. Option evaluation'!H$29:H$64)-MIN('3. Option evaluation'!H$29:H$64))*100, IF(H$20="High", ('3. Option evaluation'!H44-MIN('3. Option evaluation'!H$29:H$64))/(MAX('3. Option evaluation'!H$29:H$64)-MIN('3. Option evaluation'!H$29:H$64))*100, "Check Step 3. "))),""), 0)</f>
        <v>30</v>
      </c>
      <c r="I37" s="31" t="str">
        <f ca="1">IFERROR(IF(AND(LEN($C37)&gt;0,LEN(I$18)&gt;0), IF('3. Option evaluation'!I44="", "no data", IF(I$20="Low", 100-('3. Option evaluation'!I44-MIN(INDEX(PreferenceMatrix,,I$17)))/(MAX('3. Option evaluation'!I$29:I$64)-MIN('3. Option evaluation'!I$29:I$64))*100, IF(I$20="High", ('3. Option evaluation'!I44-MIN('3. Option evaluation'!I$29:I$64))/(MAX('3. Option evaluation'!I$29:I$64)-MIN('3. Option evaluation'!I$29:I$64))*100, "Check Step 3. "))),""), 0)</f>
        <v/>
      </c>
      <c r="J37" s="31" t="str">
        <f ca="1">IFERROR(IF(AND(LEN($C37)&gt;0,LEN(J$18)&gt;0), IF('3. Option evaluation'!J44="", "no data", IF(J$20="Low", 100-('3. Option evaluation'!J44-MIN(INDEX(PreferenceMatrix,,J$17)))/(MAX('3. Option evaluation'!J$29:J$64)-MIN('3. Option evaluation'!J$29:J$64))*100, IF(J$20="High", ('3. Option evaluation'!J44-MIN('3. Option evaluation'!J$29:J$64))/(MAX('3. Option evaluation'!J$29:J$64)-MIN('3. Option evaluation'!J$29:J$64))*100, "Check Step 3. "))),""), 0)</f>
        <v/>
      </c>
      <c r="K37" s="31" t="str">
        <f ca="1">IFERROR(IF(AND(LEN($C37)&gt;0,LEN(K$18)&gt;0), IF('3. Option evaluation'!K44="", "no data", IF(K$20="Low", 100-('3. Option evaluation'!K44-MIN(INDEX(PreferenceMatrix,,K$17)))/(MAX('3. Option evaluation'!K$29:K$64)-MIN('3. Option evaluation'!K$29:K$64))*100, IF(K$20="High", ('3. Option evaluation'!K44-MIN('3. Option evaluation'!K$29:K$64))/(MAX('3. Option evaluation'!K$29:K$64)-MIN('3. Option evaluation'!K$29:K$64))*100, "Check Step 3. "))),""), 0)</f>
        <v/>
      </c>
      <c r="L37" s="31" t="str">
        <f ca="1">IFERROR(IF(AND(LEN($C37)&gt;0,LEN(L$18)&gt;0), IF('3. Option evaluation'!L44="", "no data", IF(L$20="Low", 100-('3. Option evaluation'!L44-MIN(INDEX(PreferenceMatrix,,L$17)))/(MAX('3. Option evaluation'!L$29:L$64)-MIN('3. Option evaluation'!L$29:L$64))*100, IF(L$20="High", ('3. Option evaluation'!L44-MIN('3. Option evaluation'!L$29:L$64))/(MAX('3. Option evaluation'!L$29:L$64)-MIN('3. Option evaluation'!L$29:L$64))*100, "Check Step 3. "))),""), 0)</f>
        <v/>
      </c>
      <c r="M37" s="31" t="str">
        <f ca="1">IFERROR(IF(AND(LEN($C37)&gt;0,LEN(M$18)&gt;0), IF('3. Option evaluation'!M44="", "no data", IF(M$20="Low", 100-('3. Option evaluation'!M44-MIN(INDEX(PreferenceMatrix,,M$17)))/(MAX('3. Option evaluation'!M$29:M$64)-MIN('3. Option evaluation'!M$29:M$64))*100, IF(M$20="High", ('3. Option evaluation'!M44-MIN('3. Option evaluation'!M$29:M$64))/(MAX('3. Option evaluation'!M$29:M$64)-MIN('3. Option evaluation'!M$29:M$64))*100, "Check Step 3. "))),""), 0)</f>
        <v/>
      </c>
      <c r="N37" s="31" t="str">
        <f ca="1">IFERROR(IF(AND(LEN($C37)&gt;0,LEN(N$18)&gt;0), IF('3. Option evaluation'!N44="", "no data", IF(N$20="Low", 100-('3. Option evaluation'!N44-MIN(INDEX(PreferenceMatrix,,N$17)))/(MAX('3. Option evaluation'!N$29:N$64)-MIN('3. Option evaluation'!N$29:N$64))*100, IF(N$20="High", ('3. Option evaluation'!N44-MIN('3. Option evaluation'!N$29:N$64))/(MAX('3. Option evaluation'!N$29:N$64)-MIN('3. Option evaluation'!N$29:N$64))*100, "Check Step 3. "))),""), 0)</f>
        <v/>
      </c>
      <c r="O37" s="31" t="str">
        <f ca="1">IFERROR(IF(AND(LEN($C37)&gt;0,LEN(O$18)&gt;0), IF('3. Option evaluation'!O44="", "no data", IF(O$20="Low", 100-('3. Option evaluation'!O44-MIN(INDEX(PreferenceMatrix,,O$17)))/(MAX('3. Option evaluation'!O$29:O$64)-MIN('3. Option evaluation'!O$29:O$64))*100, IF(O$20="High", ('3. Option evaluation'!O44-MIN('3. Option evaluation'!O$29:O$64))/(MAX('3. Option evaluation'!O$29:O$64)-MIN('3. Option evaluation'!O$29:O$64))*100, "Check Step 3. "))),""), 0)</f>
        <v/>
      </c>
      <c r="P37" s="65">
        <f t="shared" ca="1" si="0"/>
        <v>61.602564102564095</v>
      </c>
    </row>
    <row r="38" spans="2:16" x14ac:dyDescent="0.25">
      <c r="B38" s="50"/>
      <c r="C38" s="47" t="str">
        <f ca="1">'3. Option evaluation'!C45</f>
        <v>Optimise nutrient application to grassland.</v>
      </c>
      <c r="D38" s="31">
        <f ca="1">IFERROR(IF(AND(LEN($C38)&gt;0,LEN(D$18)&gt;0), IF('3. Option evaluation'!D45="", "no data", IF(D$20="Low", 100-('3. Option evaluation'!D45-MIN(INDEX(PreferenceMatrix,,D$17)))/(MAX('3. Option evaluation'!D$29:D$64)-MIN('3. Option evaluation'!D$29:D$64))*100, IF(D$20="High", ('3. Option evaluation'!D45-MIN('3. Option evaluation'!D$29:D$64))/(MAX('3. Option evaluation'!D$29:D$64)-MIN('3. Option evaluation'!D$29:D$64))*100, "Check Step 3. "))),""), 0)</f>
        <v>76.470588235294116</v>
      </c>
      <c r="E38" s="31">
        <f ca="1">IFERROR(IF(AND(LEN($C38)&gt;0,LEN(E$18)&gt;0), IF('3. Option evaluation'!E45="", "no data", IF(E$20="Low", 100-('3. Option evaluation'!E45-MIN(INDEX(PreferenceMatrix,,E$17)))/(MAX('3. Option evaluation'!E$29:E$64)-MIN('3. Option evaluation'!E$29:E$64))*100, IF(E$20="High", ('3. Option evaluation'!E45-MIN('3. Option evaluation'!E$29:E$64))/(MAX('3. Option evaluation'!E$29:E$64)-MIN('3. Option evaluation'!E$29:E$64))*100, "Check Step 3. "))),""), 0)</f>
        <v>27.777777777777786</v>
      </c>
      <c r="F38" s="31">
        <f ca="1">IFERROR(IF(AND(LEN($C38)&gt;0,LEN(F$18)&gt;0), IF('3. Option evaluation'!F45="", "no data", IF(F$20="Low", 100-('3. Option evaluation'!F45-MIN(INDEX(PreferenceMatrix,,F$17)))/(MAX('3. Option evaluation'!F$29:F$64)-MIN('3. Option evaluation'!F$29:F$64))*100, IF(F$20="High", ('3. Option evaluation'!F45-MIN('3. Option evaluation'!F$29:F$64))/(MAX('3. Option evaluation'!F$29:F$64)-MIN('3. Option evaluation'!F$29:F$64))*100, "Check Step 3. "))),""), 0)</f>
        <v>50</v>
      </c>
      <c r="G38" s="31">
        <f ca="1">IFERROR(IF(AND(LEN($C38)&gt;0,LEN(G$18)&gt;0), IF('3. Option evaluation'!G45="", "no data", IF(G$20="Low", 100-('3. Option evaluation'!G45-MIN(INDEX(PreferenceMatrix,,G$17)))/(MAX('3. Option evaluation'!G$29:G$64)-MIN('3. Option evaluation'!G$29:G$64))*100, IF(G$20="High", ('3. Option evaluation'!G45-MIN('3. Option evaluation'!G$29:G$64))/(MAX('3. Option evaluation'!G$29:G$64)-MIN('3. Option evaluation'!G$29:G$64))*100, "Check Step 3. "))),""), 0)</f>
        <v>43.75</v>
      </c>
      <c r="H38" s="31">
        <f ca="1">IFERROR(IF(AND(LEN($C38)&gt;0,LEN(H$18)&gt;0), IF('3. Option evaluation'!H45="", "no data", IF(H$20="Low", 100-('3. Option evaluation'!H45-MIN(INDEX(PreferenceMatrix,,H$17)))/(MAX('3. Option evaluation'!H$29:H$64)-MIN('3. Option evaluation'!H$29:H$64))*100, IF(H$20="High", ('3. Option evaluation'!H45-MIN('3. Option evaluation'!H$29:H$64))/(MAX('3. Option evaluation'!H$29:H$64)-MIN('3. Option evaluation'!H$29:H$64))*100, "Check Step 3. "))),""), 0)</f>
        <v>50</v>
      </c>
      <c r="I38" s="31" t="str">
        <f ca="1">IFERROR(IF(AND(LEN($C38)&gt;0,LEN(I$18)&gt;0), IF('3. Option evaluation'!I45="", "no data", IF(I$20="Low", 100-('3. Option evaluation'!I45-MIN(INDEX(PreferenceMatrix,,I$17)))/(MAX('3. Option evaluation'!I$29:I$64)-MIN('3. Option evaluation'!I$29:I$64))*100, IF(I$20="High", ('3. Option evaluation'!I45-MIN('3. Option evaluation'!I$29:I$64))/(MAX('3. Option evaluation'!I$29:I$64)-MIN('3. Option evaluation'!I$29:I$64))*100, "Check Step 3. "))),""), 0)</f>
        <v/>
      </c>
      <c r="J38" s="31" t="str">
        <f ca="1">IFERROR(IF(AND(LEN($C38)&gt;0,LEN(J$18)&gt;0), IF('3. Option evaluation'!J45="", "no data", IF(J$20="Low", 100-('3. Option evaluation'!J45-MIN(INDEX(PreferenceMatrix,,J$17)))/(MAX('3. Option evaluation'!J$29:J$64)-MIN('3. Option evaluation'!J$29:J$64))*100, IF(J$20="High", ('3. Option evaluation'!J45-MIN('3. Option evaluation'!J$29:J$64))/(MAX('3. Option evaluation'!J$29:J$64)-MIN('3. Option evaluation'!J$29:J$64))*100, "Check Step 3. "))),""), 0)</f>
        <v/>
      </c>
      <c r="K38" s="31" t="str">
        <f ca="1">IFERROR(IF(AND(LEN($C38)&gt;0,LEN(K$18)&gt;0), IF('3. Option evaluation'!K45="", "no data", IF(K$20="Low", 100-('3. Option evaluation'!K45-MIN(INDEX(PreferenceMatrix,,K$17)))/(MAX('3. Option evaluation'!K$29:K$64)-MIN('3. Option evaluation'!K$29:K$64))*100, IF(K$20="High", ('3. Option evaluation'!K45-MIN('3. Option evaluation'!K$29:K$64))/(MAX('3. Option evaluation'!K$29:K$64)-MIN('3. Option evaluation'!K$29:K$64))*100, "Check Step 3. "))),""), 0)</f>
        <v/>
      </c>
      <c r="L38" s="31" t="str">
        <f ca="1">IFERROR(IF(AND(LEN($C38)&gt;0,LEN(L$18)&gt;0), IF('3. Option evaluation'!L45="", "no data", IF(L$20="Low", 100-('3. Option evaluation'!L45-MIN(INDEX(PreferenceMatrix,,L$17)))/(MAX('3. Option evaluation'!L$29:L$64)-MIN('3. Option evaluation'!L$29:L$64))*100, IF(L$20="High", ('3. Option evaluation'!L45-MIN('3. Option evaluation'!L$29:L$64))/(MAX('3. Option evaluation'!L$29:L$64)-MIN('3. Option evaluation'!L$29:L$64))*100, "Check Step 3. "))),""), 0)</f>
        <v/>
      </c>
      <c r="M38" s="31" t="str">
        <f ca="1">IFERROR(IF(AND(LEN($C38)&gt;0,LEN(M$18)&gt;0), IF('3. Option evaluation'!M45="", "no data", IF(M$20="Low", 100-('3. Option evaluation'!M45-MIN(INDEX(PreferenceMatrix,,M$17)))/(MAX('3. Option evaluation'!M$29:M$64)-MIN('3. Option evaluation'!M$29:M$64))*100, IF(M$20="High", ('3. Option evaluation'!M45-MIN('3. Option evaluation'!M$29:M$64))/(MAX('3. Option evaluation'!M$29:M$64)-MIN('3. Option evaluation'!M$29:M$64))*100, "Check Step 3. "))),""), 0)</f>
        <v/>
      </c>
      <c r="N38" s="31" t="str">
        <f ca="1">IFERROR(IF(AND(LEN($C38)&gt;0,LEN(N$18)&gt;0), IF('3. Option evaluation'!N45="", "no data", IF(N$20="Low", 100-('3. Option evaluation'!N45-MIN(INDEX(PreferenceMatrix,,N$17)))/(MAX('3. Option evaluation'!N$29:N$64)-MIN('3. Option evaluation'!N$29:N$64))*100, IF(N$20="High", ('3. Option evaluation'!N45-MIN('3. Option evaluation'!N$29:N$64))/(MAX('3. Option evaluation'!N$29:N$64)-MIN('3. Option evaluation'!N$29:N$64))*100, "Check Step 3. "))),""), 0)</f>
        <v/>
      </c>
      <c r="O38" s="31" t="str">
        <f ca="1">IFERROR(IF(AND(LEN($C38)&gt;0,LEN(O$18)&gt;0), IF('3. Option evaluation'!O45="", "no data", IF(O$20="Low", 100-('3. Option evaluation'!O45-MIN(INDEX(PreferenceMatrix,,O$17)))/(MAX('3. Option evaluation'!O$29:O$64)-MIN('3. Option evaluation'!O$29:O$64))*100, IF(O$20="High", ('3. Option evaluation'!O45-MIN('3. Option evaluation'!O$29:O$64))/(MAX('3. Option evaluation'!O$29:O$64)-MIN('3. Option evaluation'!O$29:O$64))*100, "Check Step 3. "))),""), 0)</f>
        <v/>
      </c>
      <c r="P38" s="65">
        <f t="shared" ca="1" si="0"/>
        <v>46.540346907993971</v>
      </c>
    </row>
    <row r="39" spans="2:16" x14ac:dyDescent="0.25">
      <c r="B39" s="50"/>
      <c r="C39" s="47" t="str">
        <f ca="1">'3. Option evaluation'!C46</f>
        <v>Optimise soil PH.</v>
      </c>
      <c r="D39" s="31">
        <f ca="1">IFERROR(IF(AND(LEN($C39)&gt;0,LEN(D$18)&gt;0), IF('3. Option evaluation'!D46="", "no data", IF(D$20="Low", 100-('3. Option evaluation'!D46-MIN(INDEX(PreferenceMatrix,,D$17)))/(MAX('3. Option evaluation'!D$29:D$64)-MIN('3. Option evaluation'!D$29:D$64))*100, IF(D$20="High", ('3. Option evaluation'!D46-MIN('3. Option evaluation'!D$29:D$64))/(MAX('3. Option evaluation'!D$29:D$64)-MIN('3. Option evaluation'!D$29:D$64))*100, "Check Step 3. "))),""), 0)</f>
        <v>47.058823529411761</v>
      </c>
      <c r="E39" s="31">
        <f ca="1">IFERROR(IF(AND(LEN($C39)&gt;0,LEN(E$18)&gt;0), IF('3. Option evaluation'!E46="", "no data", IF(E$20="Low", 100-('3. Option evaluation'!E46-MIN(INDEX(PreferenceMatrix,,E$17)))/(MAX('3. Option evaluation'!E$29:E$64)-MIN('3. Option evaluation'!E$29:E$64))*100, IF(E$20="High", ('3. Option evaluation'!E46-MIN('3. Option evaluation'!E$29:E$64))/(MAX('3. Option evaluation'!E$29:E$64)-MIN('3. Option evaluation'!E$29:E$64))*100, "Check Step 3. "))),""), 0)</f>
        <v>16.666666666666657</v>
      </c>
      <c r="F39" s="31">
        <f ca="1">IFERROR(IF(AND(LEN($C39)&gt;0,LEN(F$18)&gt;0), IF('3. Option evaluation'!F46="", "no data", IF(F$20="Low", 100-('3. Option evaluation'!F46-MIN(INDEX(PreferenceMatrix,,F$17)))/(MAX('3. Option evaluation'!F$29:F$64)-MIN('3. Option evaluation'!F$29:F$64))*100, IF(F$20="High", ('3. Option evaluation'!F46-MIN('3. Option evaluation'!F$29:F$64))/(MAX('3. Option evaluation'!F$29:F$64)-MIN('3. Option evaluation'!F$29:F$64))*100, "Check Step 3. "))),""), 0)</f>
        <v>18.75</v>
      </c>
      <c r="G39" s="31">
        <f ca="1">IFERROR(IF(AND(LEN($C39)&gt;0,LEN(G$18)&gt;0), IF('3. Option evaluation'!G46="", "no data", IF(G$20="Low", 100-('3. Option evaluation'!G46-MIN(INDEX(PreferenceMatrix,,G$17)))/(MAX('3. Option evaluation'!G$29:G$64)-MIN('3. Option evaluation'!G$29:G$64))*100, IF(G$20="High", ('3. Option evaluation'!G46-MIN('3. Option evaluation'!G$29:G$64))/(MAX('3. Option evaluation'!G$29:G$64)-MIN('3. Option evaluation'!G$29:G$64))*100, "Check Step 3. "))),""), 0)</f>
        <v>25</v>
      </c>
      <c r="H39" s="31">
        <f ca="1">IFERROR(IF(AND(LEN($C39)&gt;0,LEN(H$18)&gt;0), IF('3. Option evaluation'!H46="", "no data", IF(H$20="Low", 100-('3. Option evaluation'!H46-MIN(INDEX(PreferenceMatrix,,H$17)))/(MAX('3. Option evaluation'!H$29:H$64)-MIN('3. Option evaluation'!H$29:H$64))*100, IF(H$20="High", ('3. Option evaluation'!H46-MIN('3. Option evaluation'!H$29:H$64))/(MAX('3. Option evaluation'!H$29:H$64)-MIN('3. Option evaluation'!H$29:H$64))*100, "Check Step 3. "))),""), 0)</f>
        <v>10</v>
      </c>
      <c r="I39" s="31" t="str">
        <f ca="1">IFERROR(IF(AND(LEN($C39)&gt;0,LEN(I$18)&gt;0), IF('3. Option evaluation'!I46="", "no data", IF(I$20="Low", 100-('3. Option evaluation'!I46-MIN(INDEX(PreferenceMatrix,,I$17)))/(MAX('3. Option evaluation'!I$29:I$64)-MIN('3. Option evaluation'!I$29:I$64))*100, IF(I$20="High", ('3. Option evaluation'!I46-MIN('3. Option evaluation'!I$29:I$64))/(MAX('3. Option evaluation'!I$29:I$64)-MIN('3. Option evaluation'!I$29:I$64))*100, "Check Step 3. "))),""), 0)</f>
        <v/>
      </c>
      <c r="J39" s="31" t="str">
        <f ca="1">IFERROR(IF(AND(LEN($C39)&gt;0,LEN(J$18)&gt;0), IF('3. Option evaluation'!J46="", "no data", IF(J$20="Low", 100-('3. Option evaluation'!J46-MIN(INDEX(PreferenceMatrix,,J$17)))/(MAX('3. Option evaluation'!J$29:J$64)-MIN('3. Option evaluation'!J$29:J$64))*100, IF(J$20="High", ('3. Option evaluation'!J46-MIN('3. Option evaluation'!J$29:J$64))/(MAX('3. Option evaluation'!J$29:J$64)-MIN('3. Option evaluation'!J$29:J$64))*100, "Check Step 3. "))),""), 0)</f>
        <v/>
      </c>
      <c r="K39" s="31" t="str">
        <f ca="1">IFERROR(IF(AND(LEN($C39)&gt;0,LEN(K$18)&gt;0), IF('3. Option evaluation'!K46="", "no data", IF(K$20="Low", 100-('3. Option evaluation'!K46-MIN(INDEX(PreferenceMatrix,,K$17)))/(MAX('3. Option evaluation'!K$29:K$64)-MIN('3. Option evaluation'!K$29:K$64))*100, IF(K$20="High", ('3. Option evaluation'!K46-MIN('3. Option evaluation'!K$29:K$64))/(MAX('3. Option evaluation'!K$29:K$64)-MIN('3. Option evaluation'!K$29:K$64))*100, "Check Step 3. "))),""), 0)</f>
        <v/>
      </c>
      <c r="L39" s="31" t="str">
        <f ca="1">IFERROR(IF(AND(LEN($C39)&gt;0,LEN(L$18)&gt;0), IF('3. Option evaluation'!L46="", "no data", IF(L$20="Low", 100-('3. Option evaluation'!L46-MIN(INDEX(PreferenceMatrix,,L$17)))/(MAX('3. Option evaluation'!L$29:L$64)-MIN('3. Option evaluation'!L$29:L$64))*100, IF(L$20="High", ('3. Option evaluation'!L46-MIN('3. Option evaluation'!L$29:L$64))/(MAX('3. Option evaluation'!L$29:L$64)-MIN('3. Option evaluation'!L$29:L$64))*100, "Check Step 3. "))),""), 0)</f>
        <v/>
      </c>
      <c r="M39" s="31" t="str">
        <f ca="1">IFERROR(IF(AND(LEN($C39)&gt;0,LEN(M$18)&gt;0), IF('3. Option evaluation'!M46="", "no data", IF(M$20="Low", 100-('3. Option evaluation'!M46-MIN(INDEX(PreferenceMatrix,,M$17)))/(MAX('3. Option evaluation'!M$29:M$64)-MIN('3. Option evaluation'!M$29:M$64))*100, IF(M$20="High", ('3. Option evaluation'!M46-MIN('3. Option evaluation'!M$29:M$64))/(MAX('3. Option evaluation'!M$29:M$64)-MIN('3. Option evaluation'!M$29:M$64))*100, "Check Step 3. "))),""), 0)</f>
        <v/>
      </c>
      <c r="N39" s="31" t="str">
        <f ca="1">IFERROR(IF(AND(LEN($C39)&gt;0,LEN(N$18)&gt;0), IF('3. Option evaluation'!N46="", "no data", IF(N$20="Low", 100-('3. Option evaluation'!N46-MIN(INDEX(PreferenceMatrix,,N$17)))/(MAX('3. Option evaluation'!N$29:N$64)-MIN('3. Option evaluation'!N$29:N$64))*100, IF(N$20="High", ('3. Option evaluation'!N46-MIN('3. Option evaluation'!N$29:N$64))/(MAX('3. Option evaluation'!N$29:N$64)-MIN('3. Option evaluation'!N$29:N$64))*100, "Check Step 3. "))),""), 0)</f>
        <v/>
      </c>
      <c r="O39" s="31" t="str">
        <f ca="1">IFERROR(IF(AND(LEN($C39)&gt;0,LEN(O$18)&gt;0), IF('3. Option evaluation'!O46="", "no data", IF(O$20="Low", 100-('3. Option evaluation'!O46-MIN(INDEX(PreferenceMatrix,,O$17)))/(MAX('3. Option evaluation'!O$29:O$64)-MIN('3. Option evaluation'!O$29:O$64))*100, IF(O$20="High", ('3. Option evaluation'!O46-MIN('3. Option evaluation'!O$29:O$64))/(MAX('3. Option evaluation'!O$29:O$64)-MIN('3. Option evaluation'!O$29:O$64))*100, "Check Step 3. "))),""), 0)</f>
        <v/>
      </c>
      <c r="P39" s="65">
        <f t="shared" ca="1" si="0"/>
        <v>24.355203619909499</v>
      </c>
    </row>
    <row r="40" spans="2:16" x14ac:dyDescent="0.25">
      <c r="B40" s="50"/>
      <c r="C40" s="47" t="str">
        <f ca="1">'3. Option evaluation'!C47</f>
        <v>Reduced tillage at reseeding.</v>
      </c>
      <c r="D40" s="31">
        <f ca="1">IFERROR(IF(AND(LEN($C40)&gt;0,LEN(D$18)&gt;0), IF('3. Option evaluation'!D47="", "no data", IF(D$20="Low", 100-('3. Option evaluation'!D47-MIN(INDEX(PreferenceMatrix,,D$17)))/(MAX('3. Option evaluation'!D$29:D$64)-MIN('3. Option evaluation'!D$29:D$64))*100, IF(D$20="High", ('3. Option evaluation'!D47-MIN('3. Option evaluation'!D$29:D$64))/(MAX('3. Option evaluation'!D$29:D$64)-MIN('3. Option evaluation'!D$29:D$64))*100, "Check Step 3. "))),""), 0)</f>
        <v>11.764705882352942</v>
      </c>
      <c r="E40" s="31">
        <f ca="1">IFERROR(IF(AND(LEN($C40)&gt;0,LEN(E$18)&gt;0), IF('3. Option evaluation'!E47="", "no data", IF(E$20="Low", 100-('3. Option evaluation'!E47-MIN(INDEX(PreferenceMatrix,,E$17)))/(MAX('3. Option evaluation'!E$29:E$64)-MIN('3. Option evaluation'!E$29:E$64))*100, IF(E$20="High", ('3. Option evaluation'!E47-MIN('3. Option evaluation'!E$29:E$64))/(MAX('3. Option evaluation'!E$29:E$64)-MIN('3. Option evaluation'!E$29:E$64))*100, "Check Step 3. "))),""), 0)</f>
        <v>5.5555555555555571</v>
      </c>
      <c r="F40" s="31">
        <f ca="1">IFERROR(IF(AND(LEN($C40)&gt;0,LEN(F$18)&gt;0), IF('3. Option evaluation'!F47="", "no data", IF(F$20="Low", 100-('3. Option evaluation'!F47-MIN(INDEX(PreferenceMatrix,,F$17)))/(MAX('3. Option evaluation'!F$29:F$64)-MIN('3. Option evaluation'!F$29:F$64))*100, IF(F$20="High", ('3. Option evaluation'!F47-MIN('3. Option evaluation'!F$29:F$64))/(MAX('3. Option evaluation'!F$29:F$64)-MIN('3. Option evaluation'!F$29:F$64))*100, "Check Step 3. "))),""), 0)</f>
        <v>18.75</v>
      </c>
      <c r="G40" s="31">
        <f ca="1">IFERROR(IF(AND(LEN($C40)&gt;0,LEN(G$18)&gt;0), IF('3. Option evaluation'!G47="", "no data", IF(G$20="Low", 100-('3. Option evaluation'!G47-MIN(INDEX(PreferenceMatrix,,G$17)))/(MAX('3. Option evaluation'!G$29:G$64)-MIN('3. Option evaluation'!G$29:G$64))*100, IF(G$20="High", ('3. Option evaluation'!G47-MIN('3. Option evaluation'!G$29:G$64))/(MAX('3. Option evaluation'!G$29:G$64)-MIN('3. Option evaluation'!G$29:G$64))*100, "Check Step 3. "))),""), 0)</f>
        <v>100</v>
      </c>
      <c r="H40" s="31">
        <f ca="1">IFERROR(IF(AND(LEN($C40)&gt;0,LEN(H$18)&gt;0), IF('3. Option evaluation'!H47="", "no data", IF(H$20="Low", 100-('3. Option evaluation'!H47-MIN(INDEX(PreferenceMatrix,,H$17)))/(MAX('3. Option evaluation'!H$29:H$64)-MIN('3. Option evaluation'!H$29:H$64))*100, IF(H$20="High", ('3. Option evaluation'!H47-MIN('3. Option evaluation'!H$29:H$64))/(MAX('3. Option evaluation'!H$29:H$64)-MIN('3. Option evaluation'!H$29:H$64))*100, "Check Step 3. "))),""), 0)</f>
        <v>100</v>
      </c>
      <c r="I40" s="31" t="str">
        <f ca="1">IFERROR(IF(AND(LEN($C40)&gt;0,LEN(I$18)&gt;0), IF('3. Option evaluation'!I47="", "no data", IF(I$20="Low", 100-('3. Option evaluation'!I47-MIN(INDEX(PreferenceMatrix,,I$17)))/(MAX('3. Option evaluation'!I$29:I$64)-MIN('3. Option evaluation'!I$29:I$64))*100, IF(I$20="High", ('3. Option evaluation'!I47-MIN('3. Option evaluation'!I$29:I$64))/(MAX('3. Option evaluation'!I$29:I$64)-MIN('3. Option evaluation'!I$29:I$64))*100, "Check Step 3. "))),""), 0)</f>
        <v/>
      </c>
      <c r="J40" s="31" t="str">
        <f ca="1">IFERROR(IF(AND(LEN($C40)&gt;0,LEN(J$18)&gt;0), IF('3. Option evaluation'!J47="", "no data", IF(J$20="Low", 100-('3. Option evaluation'!J47-MIN(INDEX(PreferenceMatrix,,J$17)))/(MAX('3. Option evaluation'!J$29:J$64)-MIN('3. Option evaluation'!J$29:J$64))*100, IF(J$20="High", ('3. Option evaluation'!J47-MIN('3. Option evaluation'!J$29:J$64))/(MAX('3. Option evaluation'!J$29:J$64)-MIN('3. Option evaluation'!J$29:J$64))*100, "Check Step 3. "))),""), 0)</f>
        <v/>
      </c>
      <c r="K40" s="31" t="str">
        <f ca="1">IFERROR(IF(AND(LEN($C40)&gt;0,LEN(K$18)&gt;0), IF('3. Option evaluation'!K47="", "no data", IF(K$20="Low", 100-('3. Option evaluation'!K47-MIN(INDEX(PreferenceMatrix,,K$17)))/(MAX('3. Option evaluation'!K$29:K$64)-MIN('3. Option evaluation'!K$29:K$64))*100, IF(K$20="High", ('3. Option evaluation'!K47-MIN('3. Option evaluation'!K$29:K$64))/(MAX('3. Option evaluation'!K$29:K$64)-MIN('3. Option evaluation'!K$29:K$64))*100, "Check Step 3. "))),""), 0)</f>
        <v/>
      </c>
      <c r="L40" s="31" t="str">
        <f ca="1">IFERROR(IF(AND(LEN($C40)&gt;0,LEN(L$18)&gt;0), IF('3. Option evaluation'!L47="", "no data", IF(L$20="Low", 100-('3. Option evaluation'!L47-MIN(INDEX(PreferenceMatrix,,L$17)))/(MAX('3. Option evaluation'!L$29:L$64)-MIN('3. Option evaluation'!L$29:L$64))*100, IF(L$20="High", ('3. Option evaluation'!L47-MIN('3. Option evaluation'!L$29:L$64))/(MAX('3. Option evaluation'!L$29:L$64)-MIN('3. Option evaluation'!L$29:L$64))*100, "Check Step 3. "))),""), 0)</f>
        <v/>
      </c>
      <c r="M40" s="31" t="str">
        <f ca="1">IFERROR(IF(AND(LEN($C40)&gt;0,LEN(M$18)&gt;0), IF('3. Option evaluation'!M47="", "no data", IF(M$20="Low", 100-('3. Option evaluation'!M47-MIN(INDEX(PreferenceMatrix,,M$17)))/(MAX('3. Option evaluation'!M$29:M$64)-MIN('3. Option evaluation'!M$29:M$64))*100, IF(M$20="High", ('3. Option evaluation'!M47-MIN('3. Option evaluation'!M$29:M$64))/(MAX('3. Option evaluation'!M$29:M$64)-MIN('3. Option evaluation'!M$29:M$64))*100, "Check Step 3. "))),""), 0)</f>
        <v/>
      </c>
      <c r="N40" s="31" t="str">
        <f ca="1">IFERROR(IF(AND(LEN($C40)&gt;0,LEN(N$18)&gt;0), IF('3. Option evaluation'!N47="", "no data", IF(N$20="Low", 100-('3. Option evaluation'!N47-MIN(INDEX(PreferenceMatrix,,N$17)))/(MAX('3. Option evaluation'!N$29:N$64)-MIN('3. Option evaluation'!N$29:N$64))*100, IF(N$20="High", ('3. Option evaluation'!N47-MIN('3. Option evaluation'!N$29:N$64))/(MAX('3. Option evaluation'!N$29:N$64)-MIN('3. Option evaluation'!N$29:N$64))*100, "Check Step 3. "))),""), 0)</f>
        <v/>
      </c>
      <c r="O40" s="31" t="str">
        <f ca="1">IFERROR(IF(AND(LEN($C40)&gt;0,LEN(O$18)&gt;0), IF('3. Option evaluation'!O47="", "no data", IF(O$20="Low", 100-('3. Option evaluation'!O47-MIN(INDEX(PreferenceMatrix,,O$17)))/(MAX('3. Option evaluation'!O$29:O$64)-MIN('3. Option evaluation'!O$29:O$64))*100, IF(O$20="High", ('3. Option evaluation'!O47-MIN('3. Option evaluation'!O$29:O$64))/(MAX('3. Option evaluation'!O$29:O$64)-MIN('3. Option evaluation'!O$29:O$64))*100, "Check Step 3. "))),""), 0)</f>
        <v/>
      </c>
      <c r="P40" s="65">
        <f t="shared" ca="1" si="0"/>
        <v>52.13046757164404</v>
      </c>
    </row>
    <row r="41" spans="2:16" ht="15.75" thickBot="1" x14ac:dyDescent="0.3">
      <c r="B41" s="50"/>
      <c r="C41" s="68" t="str">
        <f ca="1">'3. Option evaluation'!C48</f>
        <v>Incorporate legumes into silages.</v>
      </c>
      <c r="D41" s="31">
        <f ca="1">IFERROR(IF(AND(LEN($C41)&gt;0,LEN(D$18)&gt;0), IF('3. Option evaluation'!D48="", "no data", IF(D$20="Low", 100-('3. Option evaluation'!D48-MIN(INDEX(PreferenceMatrix,,D$17)))/(MAX('3. Option evaluation'!D$29:D$64)-MIN('3. Option evaluation'!D$29:D$64))*100, IF(D$20="High", ('3. Option evaluation'!D48-MIN('3. Option evaluation'!D$29:D$64))/(MAX('3. Option evaluation'!D$29:D$64)-MIN('3. Option evaluation'!D$29:D$64))*100, "Check Step 3. "))),""), 0)</f>
        <v>0</v>
      </c>
      <c r="E41" s="31">
        <f ca="1">IFERROR(IF(AND(LEN($C41)&gt;0,LEN(E$18)&gt;0), IF('3. Option evaluation'!E48="", "no data", IF(E$20="Low", 100-('3. Option evaluation'!E48-MIN(INDEX(PreferenceMatrix,,E$17)))/(MAX('3. Option evaluation'!E$29:E$64)-MIN('3. Option evaluation'!E$29:E$64))*100, IF(E$20="High", ('3. Option evaluation'!E48-MIN('3. Option evaluation'!E$29:E$64))/(MAX('3. Option evaluation'!E$29:E$64)-MIN('3. Option evaluation'!E$29:E$64))*100, "Check Step 3. "))),""), 0)</f>
        <v>11.111111111111114</v>
      </c>
      <c r="F41" s="31">
        <f ca="1">IFERROR(IF(AND(LEN($C41)&gt;0,LEN(F$18)&gt;0), IF('3. Option evaluation'!F48="", "no data", IF(F$20="Low", 100-('3. Option evaluation'!F48-MIN(INDEX(PreferenceMatrix,,F$17)))/(MAX('3. Option evaluation'!F$29:F$64)-MIN('3. Option evaluation'!F$29:F$64))*100, IF(F$20="High", ('3. Option evaluation'!F48-MIN('3. Option evaluation'!F$29:F$64))/(MAX('3. Option evaluation'!F$29:F$64)-MIN('3. Option evaluation'!F$29:F$64))*100, "Check Step 3. "))),""), 0)</f>
        <v>25</v>
      </c>
      <c r="G41" s="31">
        <f ca="1">IFERROR(IF(AND(LEN($C41)&gt;0,LEN(G$18)&gt;0), IF('3. Option evaluation'!G48="", "no data", IF(G$20="Low", 100-('3. Option evaluation'!G48-MIN(INDEX(PreferenceMatrix,,G$17)))/(MAX('3. Option evaluation'!G$29:G$64)-MIN('3. Option evaluation'!G$29:G$64))*100, IF(G$20="High", ('3. Option evaluation'!G48-MIN('3. Option evaluation'!G$29:G$64))/(MAX('3. Option evaluation'!G$29:G$64)-MIN('3. Option evaluation'!G$29:G$64))*100, "Check Step 3. "))),""), 0)</f>
        <v>75</v>
      </c>
      <c r="H41" s="31">
        <f ca="1">IFERROR(IF(AND(LEN($C41)&gt;0,LEN(H$18)&gt;0), IF('3. Option evaluation'!H48="", "no data", IF(H$20="Low", 100-('3. Option evaluation'!H48-MIN(INDEX(PreferenceMatrix,,H$17)))/(MAX('3. Option evaluation'!H$29:H$64)-MIN('3. Option evaluation'!H$29:H$64))*100, IF(H$20="High", ('3. Option evaluation'!H48-MIN('3. Option evaluation'!H$29:H$64))/(MAX('3. Option evaluation'!H$29:H$64)-MIN('3. Option evaluation'!H$29:H$64))*100, "Check Step 3. "))),""), 0)</f>
        <v>80</v>
      </c>
      <c r="I41" s="31" t="str">
        <f ca="1">IFERROR(IF(AND(LEN($C41)&gt;0,LEN(I$18)&gt;0), IF('3. Option evaluation'!I48="", "no data", IF(I$20="Low", 100-('3. Option evaluation'!I48-MIN(INDEX(PreferenceMatrix,,I$17)))/(MAX('3. Option evaluation'!I$29:I$64)-MIN('3. Option evaluation'!I$29:I$64))*100, IF(I$20="High", ('3. Option evaluation'!I48-MIN('3. Option evaluation'!I$29:I$64))/(MAX('3. Option evaluation'!I$29:I$64)-MIN('3. Option evaluation'!I$29:I$64))*100, "Check Step 3. "))),""), 0)</f>
        <v/>
      </c>
      <c r="J41" s="31" t="str">
        <f ca="1">IFERROR(IF(AND(LEN($C41)&gt;0,LEN(J$18)&gt;0), IF('3. Option evaluation'!J48="", "no data", IF(J$20="Low", 100-('3. Option evaluation'!J48-MIN(INDEX(PreferenceMatrix,,J$17)))/(MAX('3. Option evaluation'!J$29:J$64)-MIN('3. Option evaluation'!J$29:J$64))*100, IF(J$20="High", ('3. Option evaluation'!J48-MIN('3. Option evaluation'!J$29:J$64))/(MAX('3. Option evaluation'!J$29:J$64)-MIN('3. Option evaluation'!J$29:J$64))*100, "Check Step 3. "))),""), 0)</f>
        <v/>
      </c>
      <c r="K41" s="31" t="str">
        <f ca="1">IFERROR(IF(AND(LEN($C41)&gt;0,LEN(K$18)&gt;0), IF('3. Option evaluation'!K48="", "no data", IF(K$20="Low", 100-('3. Option evaluation'!K48-MIN(INDEX(PreferenceMatrix,,K$17)))/(MAX('3. Option evaluation'!K$29:K$64)-MIN('3. Option evaluation'!K$29:K$64))*100, IF(K$20="High", ('3. Option evaluation'!K48-MIN('3. Option evaluation'!K$29:K$64))/(MAX('3. Option evaluation'!K$29:K$64)-MIN('3. Option evaluation'!K$29:K$64))*100, "Check Step 3. "))),""), 0)</f>
        <v/>
      </c>
      <c r="L41" s="31" t="str">
        <f ca="1">IFERROR(IF(AND(LEN($C41)&gt;0,LEN(L$18)&gt;0), IF('3. Option evaluation'!L48="", "no data", IF(L$20="Low", 100-('3. Option evaluation'!L48-MIN(INDEX(PreferenceMatrix,,L$17)))/(MAX('3. Option evaluation'!L$29:L$64)-MIN('3. Option evaluation'!L$29:L$64))*100, IF(L$20="High", ('3. Option evaluation'!L48-MIN('3. Option evaluation'!L$29:L$64))/(MAX('3. Option evaluation'!L$29:L$64)-MIN('3. Option evaluation'!L$29:L$64))*100, "Check Step 3. "))),""), 0)</f>
        <v/>
      </c>
      <c r="M41" s="31" t="str">
        <f ca="1">IFERROR(IF(AND(LEN($C41)&gt;0,LEN(M$18)&gt;0), IF('3. Option evaluation'!M48="", "no data", IF(M$20="Low", 100-('3. Option evaluation'!M48-MIN(INDEX(PreferenceMatrix,,M$17)))/(MAX('3. Option evaluation'!M$29:M$64)-MIN('3. Option evaluation'!M$29:M$64))*100, IF(M$20="High", ('3. Option evaluation'!M48-MIN('3. Option evaluation'!M$29:M$64))/(MAX('3. Option evaluation'!M$29:M$64)-MIN('3. Option evaluation'!M$29:M$64))*100, "Check Step 3. "))),""), 0)</f>
        <v/>
      </c>
      <c r="N41" s="31" t="str">
        <f ca="1">IFERROR(IF(AND(LEN($C41)&gt;0,LEN(N$18)&gt;0), IF('3. Option evaluation'!N48="", "no data", IF(N$20="Low", 100-('3. Option evaluation'!N48-MIN(INDEX(PreferenceMatrix,,N$17)))/(MAX('3. Option evaluation'!N$29:N$64)-MIN('3. Option evaluation'!N$29:N$64))*100, IF(N$20="High", ('3. Option evaluation'!N48-MIN('3. Option evaluation'!N$29:N$64))/(MAX('3. Option evaluation'!N$29:N$64)-MIN('3. Option evaluation'!N$29:N$64))*100, "Check Step 3. "))),""), 0)</f>
        <v/>
      </c>
      <c r="O41" s="31" t="str">
        <f ca="1">IFERROR(IF(AND(LEN($C41)&gt;0,LEN(O$18)&gt;0), IF('3. Option evaluation'!O48="", "no data", IF(O$20="Low", 100-('3. Option evaluation'!O48-MIN(INDEX(PreferenceMatrix,,O$17)))/(MAX('3. Option evaluation'!O$29:O$64)-MIN('3. Option evaluation'!O$29:O$64))*100, IF(O$20="High", ('3. Option evaluation'!O48-MIN('3. Option evaluation'!O$29:O$64))/(MAX('3. Option evaluation'!O$29:O$64)-MIN('3. Option evaluation'!O$29:O$64))*100, "Check Step 3. "))),""), 0)</f>
        <v/>
      </c>
      <c r="P41" s="66">
        <f t="shared" ca="1" si="0"/>
        <v>41.410256410256409</v>
      </c>
    </row>
    <row r="42" spans="2:16" ht="15.75" thickBot="1" x14ac:dyDescent="0.3">
      <c r="C42" s="68" t="str">
        <f ca="1">'3. Option evaluation'!C49</f>
        <v>Optimising weight for age.</v>
      </c>
      <c r="D42" s="31">
        <f ca="1">IFERROR(IF(AND(LEN($C42)&gt;0,LEN(D$18)&gt;0), IF('3. Option evaluation'!D49="", "no data", IF(D$20="Low", 100-('3. Option evaluation'!D49-MIN(INDEX(PreferenceMatrix,,D$17)))/(MAX('3. Option evaluation'!D$29:D$64)-MIN('3. Option evaluation'!D$29:D$64))*100, IF(D$20="High", ('3. Option evaluation'!D49-MIN('3. Option evaluation'!D$29:D$64))/(MAX('3. Option evaluation'!D$29:D$64)-MIN('3. Option evaluation'!D$29:D$64))*100, "Check Step 3. "))),""), 0)</f>
        <v>76.470588235294116</v>
      </c>
      <c r="E42" s="31">
        <f ca="1">IFERROR(IF(AND(LEN($C42)&gt;0,LEN(E$18)&gt;0), IF('3. Option evaluation'!E49="", "no data", IF(E$20="Low", 100-('3. Option evaluation'!E49-MIN(INDEX(PreferenceMatrix,,E$17)))/(MAX('3. Option evaluation'!E$29:E$64)-MIN('3. Option evaluation'!E$29:E$64))*100, IF(E$20="High", ('3. Option evaluation'!E49-MIN('3. Option evaluation'!E$29:E$64))/(MAX('3. Option evaluation'!E$29:E$64)-MIN('3. Option evaluation'!E$29:E$64))*100, "Check Step 3. "))),""), 0)</f>
        <v>61.111111111111107</v>
      </c>
      <c r="F42" s="31">
        <f ca="1">IFERROR(IF(AND(LEN($C42)&gt;0,LEN(F$18)&gt;0), IF('3. Option evaluation'!F49="", "no data", IF(F$20="Low", 100-('3. Option evaluation'!F49-MIN(INDEX(PreferenceMatrix,,F$17)))/(MAX('3. Option evaluation'!F$29:F$64)-MIN('3. Option evaluation'!F$29:F$64))*100, IF(F$20="High", ('3. Option evaluation'!F49-MIN('3. Option evaluation'!F$29:F$64))/(MAX('3. Option evaluation'!F$29:F$64)-MIN('3. Option evaluation'!F$29:F$64))*100, "Check Step 3. "))),""), 0)</f>
        <v>37.5</v>
      </c>
      <c r="G42" s="31">
        <f ca="1">IFERROR(IF(AND(LEN($C42)&gt;0,LEN(G$18)&gt;0), IF('3. Option evaluation'!G49="", "no data", IF(G$20="Low", 100-('3. Option evaluation'!G49-MIN(INDEX(PreferenceMatrix,,G$17)))/(MAX('3. Option evaluation'!G$29:G$64)-MIN('3. Option evaluation'!G$29:G$64))*100, IF(G$20="High", ('3. Option evaluation'!G49-MIN('3. Option evaluation'!G$29:G$64))/(MAX('3. Option evaluation'!G$29:G$64)-MIN('3. Option evaluation'!G$29:G$64))*100, "Check Step 3. "))),""), 0)</f>
        <v>68.75</v>
      </c>
      <c r="H42" s="31">
        <f ca="1">IFERROR(IF(AND(LEN($C42)&gt;0,LEN(H$18)&gt;0), IF('3. Option evaluation'!H49="", "no data", IF(H$20="Low", 100-('3. Option evaluation'!H49-MIN(INDEX(PreferenceMatrix,,H$17)))/(MAX('3. Option evaluation'!H$29:H$64)-MIN('3. Option evaluation'!H$29:H$64))*100, IF(H$20="High", ('3. Option evaluation'!H49-MIN('3. Option evaluation'!H$29:H$64))/(MAX('3. Option evaluation'!H$29:H$64)-MIN('3. Option evaluation'!H$29:H$64))*100, "Check Step 3. "))),""), 0)</f>
        <v>20</v>
      </c>
      <c r="I42" s="31" t="str">
        <f ca="1">IFERROR(IF(AND(LEN($C42)&gt;0,LEN(I$18)&gt;0), IF('3. Option evaluation'!I49="", "no data", IF(I$20="Low", 100-('3. Option evaluation'!I49-MIN(INDEX(PreferenceMatrix,,I$17)))/(MAX('3. Option evaluation'!I$29:I$64)-MIN('3. Option evaluation'!I$29:I$64))*100, IF(I$20="High", ('3. Option evaluation'!I49-MIN('3. Option evaluation'!I$29:I$64))/(MAX('3. Option evaluation'!I$29:I$64)-MIN('3. Option evaluation'!I$29:I$64))*100, "Check Step 3. "))),""), 0)</f>
        <v/>
      </c>
      <c r="J42" s="31" t="str">
        <f ca="1">IFERROR(IF(AND(LEN($C42)&gt;0,LEN(J$18)&gt;0), IF('3. Option evaluation'!J49="", "no data", IF(J$20="Low", 100-('3. Option evaluation'!J49-MIN(INDEX(PreferenceMatrix,,J$17)))/(MAX('3. Option evaluation'!J$29:J$64)-MIN('3. Option evaluation'!J$29:J$64))*100, IF(J$20="High", ('3. Option evaluation'!J49-MIN('3. Option evaluation'!J$29:J$64))/(MAX('3. Option evaluation'!J$29:J$64)-MIN('3. Option evaluation'!J$29:J$64))*100, "Check Step 3. "))),""), 0)</f>
        <v/>
      </c>
      <c r="K42" s="31" t="str">
        <f ca="1">IFERROR(IF(AND(LEN($C42)&gt;0,LEN(K$18)&gt;0), IF('3. Option evaluation'!K49="", "no data", IF(K$20="Low", 100-('3. Option evaluation'!K49-MIN(INDEX(PreferenceMatrix,,K$17)))/(MAX('3. Option evaluation'!K$29:K$64)-MIN('3. Option evaluation'!K$29:K$64))*100, IF(K$20="High", ('3. Option evaluation'!K49-MIN('3. Option evaluation'!K$29:K$64))/(MAX('3. Option evaluation'!K$29:K$64)-MIN('3. Option evaluation'!K$29:K$64))*100, "Check Step 3. "))),""), 0)</f>
        <v/>
      </c>
      <c r="L42" s="31" t="str">
        <f ca="1">IFERROR(IF(AND(LEN($C42)&gt;0,LEN(L$18)&gt;0), IF('3. Option evaluation'!L49="", "no data", IF(L$20="Low", 100-('3. Option evaluation'!L49-MIN(INDEX(PreferenceMatrix,,L$17)))/(MAX('3. Option evaluation'!L$29:L$64)-MIN('3. Option evaluation'!L$29:L$64))*100, IF(L$20="High", ('3. Option evaluation'!L49-MIN('3. Option evaluation'!L$29:L$64))/(MAX('3. Option evaluation'!L$29:L$64)-MIN('3. Option evaluation'!L$29:L$64))*100, "Check Step 3. "))),""), 0)</f>
        <v/>
      </c>
      <c r="M42" s="31" t="str">
        <f ca="1">IFERROR(IF(AND(LEN($C42)&gt;0,LEN(M$18)&gt;0), IF('3. Option evaluation'!M49="", "no data", IF(M$20="Low", 100-('3. Option evaluation'!M49-MIN(INDEX(PreferenceMatrix,,M$17)))/(MAX('3. Option evaluation'!M$29:M$64)-MIN('3. Option evaluation'!M$29:M$64))*100, IF(M$20="High", ('3. Option evaluation'!M49-MIN('3. Option evaluation'!M$29:M$64))/(MAX('3. Option evaluation'!M$29:M$64)-MIN('3. Option evaluation'!M$29:M$64))*100, "Check Step 3. "))),""), 0)</f>
        <v/>
      </c>
      <c r="N42" s="31" t="str">
        <f ca="1">IFERROR(IF(AND(LEN($C42)&gt;0,LEN(N$18)&gt;0), IF('3. Option evaluation'!N49="", "no data", IF(N$20="Low", 100-('3. Option evaluation'!N49-MIN(INDEX(PreferenceMatrix,,N$17)))/(MAX('3. Option evaluation'!N$29:N$64)-MIN('3. Option evaluation'!N$29:N$64))*100, IF(N$20="High", ('3. Option evaluation'!N49-MIN('3. Option evaluation'!N$29:N$64))/(MAX('3. Option evaluation'!N$29:N$64)-MIN('3. Option evaluation'!N$29:N$64))*100, "Check Step 3. "))),""), 0)</f>
        <v/>
      </c>
      <c r="O42" s="31" t="str">
        <f ca="1">IFERROR(IF(AND(LEN($C42)&gt;0,LEN(O$18)&gt;0), IF('3. Option evaluation'!O49="", "no data", IF(O$20="Low", 100-('3. Option evaluation'!O49-MIN(INDEX(PreferenceMatrix,,O$17)))/(MAX('3. Option evaluation'!O$29:O$64)-MIN('3. Option evaluation'!O$29:O$64))*100, IF(O$20="High", ('3. Option evaluation'!O49-MIN('3. Option evaluation'!O$29:O$64))/(MAX('3. Option evaluation'!O$29:O$64)-MIN('3. Option evaluation'!O$29:O$64))*100, "Check Step 3. "))),""), 0)</f>
        <v/>
      </c>
      <c r="P42" s="66">
        <f t="shared" ca="1" si="0"/>
        <v>59.617269984917044</v>
      </c>
    </row>
    <row r="43" spans="2:16" ht="15.75" thickBot="1" x14ac:dyDescent="0.3">
      <c r="C43" s="68" t="str">
        <f>'3. Option evaluation'!C50</f>
        <v/>
      </c>
      <c r="D43" s="31" t="str">
        <f>IFERROR(IF(AND(LEN($C43)&gt;0,LEN(D$18)&gt;0), IF('3. Option evaluation'!D50="", "no data", IF(D$20="Low", 100-('3. Option evaluation'!D50-MIN(INDEX(PreferenceMatrix,,D$17)))/(MAX('3. Option evaluation'!D$29:D$64)-MIN('3. Option evaluation'!D$29:D$64))*100, IF(D$20="High", ('3. Option evaluation'!D50-MIN('3. Option evaluation'!D$29:D$64))/(MAX('3. Option evaluation'!D$29:D$64)-MIN('3. Option evaluation'!D$29:D$64))*100, "Check Step 3. "))),""), 0)</f>
        <v/>
      </c>
      <c r="E43" s="31" t="str">
        <f>IFERROR(IF(AND(LEN($C43)&gt;0,LEN(E$18)&gt;0), IF('3. Option evaluation'!E50="", "no data", IF(E$20="Low", 100-('3. Option evaluation'!E50-MIN(INDEX(PreferenceMatrix,,E$17)))/(MAX('3. Option evaluation'!E$29:E$64)-MIN('3. Option evaluation'!E$29:E$64))*100, IF(E$20="High", ('3. Option evaluation'!E50-MIN('3. Option evaluation'!E$29:E$64))/(MAX('3. Option evaluation'!E$29:E$64)-MIN('3. Option evaluation'!E$29:E$64))*100, "Check Step 3. "))),""), 0)</f>
        <v/>
      </c>
      <c r="F43" s="31" t="str">
        <f>IFERROR(IF(AND(LEN($C43)&gt;0,LEN(F$18)&gt;0), IF('3. Option evaluation'!F50="", "no data", IF(F$20="Low", 100-('3. Option evaluation'!F50-MIN(INDEX(PreferenceMatrix,,F$17)))/(MAX('3. Option evaluation'!F$29:F$64)-MIN('3. Option evaluation'!F$29:F$64))*100, IF(F$20="High", ('3. Option evaluation'!F50-MIN('3. Option evaluation'!F$29:F$64))/(MAX('3. Option evaluation'!F$29:F$64)-MIN('3. Option evaluation'!F$29:F$64))*100, "Check Step 3. "))),""), 0)</f>
        <v/>
      </c>
      <c r="G43" s="31" t="str">
        <f>IFERROR(IF(AND(LEN($C43)&gt;0,LEN(G$18)&gt;0), IF('3. Option evaluation'!G50="", "no data", IF(G$20="Low", 100-('3. Option evaluation'!G50-MIN(INDEX(PreferenceMatrix,,G$17)))/(MAX('3. Option evaluation'!G$29:G$64)-MIN('3. Option evaluation'!G$29:G$64))*100, IF(G$20="High", ('3. Option evaluation'!G50-MIN('3. Option evaluation'!G$29:G$64))/(MAX('3. Option evaluation'!G$29:G$64)-MIN('3. Option evaluation'!G$29:G$64))*100, "Check Step 3. "))),""), 0)</f>
        <v/>
      </c>
      <c r="H43" s="31" t="str">
        <f>IFERROR(IF(AND(LEN($C43)&gt;0,LEN(H$18)&gt;0), IF('3. Option evaluation'!H50="", "no data", IF(H$20="Low", 100-('3. Option evaluation'!H50-MIN(INDEX(PreferenceMatrix,,H$17)))/(MAX('3. Option evaluation'!H$29:H$64)-MIN('3. Option evaluation'!H$29:H$64))*100, IF(H$20="High", ('3. Option evaluation'!H50-MIN('3. Option evaluation'!H$29:H$64))/(MAX('3. Option evaluation'!H$29:H$64)-MIN('3. Option evaluation'!H$29:H$64))*100, "Check Step 3. "))),""), 0)</f>
        <v/>
      </c>
      <c r="I43" s="31" t="str">
        <f>IFERROR(IF(AND(LEN($C43)&gt;0,LEN(I$18)&gt;0), IF('3. Option evaluation'!I50="", "no data", IF(I$20="Low", 100-('3. Option evaluation'!I50-MIN(INDEX(PreferenceMatrix,,I$17)))/(MAX('3. Option evaluation'!I$29:I$64)-MIN('3. Option evaluation'!I$29:I$64))*100, IF(I$20="High", ('3. Option evaluation'!I50-MIN('3. Option evaluation'!I$29:I$64))/(MAX('3. Option evaluation'!I$29:I$64)-MIN('3. Option evaluation'!I$29:I$64))*100, "Check Step 3. "))),""), 0)</f>
        <v/>
      </c>
      <c r="J43" s="31" t="str">
        <f>IFERROR(IF(AND(LEN($C43)&gt;0,LEN(J$18)&gt;0), IF('3. Option evaluation'!J50="", "no data", IF(J$20="Low", 100-('3. Option evaluation'!J50-MIN(INDEX(PreferenceMatrix,,J$17)))/(MAX('3. Option evaluation'!J$29:J$64)-MIN('3. Option evaluation'!J$29:J$64))*100, IF(J$20="High", ('3. Option evaluation'!J50-MIN('3. Option evaluation'!J$29:J$64))/(MAX('3. Option evaluation'!J$29:J$64)-MIN('3. Option evaluation'!J$29:J$64))*100, "Check Step 3. "))),""), 0)</f>
        <v/>
      </c>
      <c r="K43" s="31" t="str">
        <f>IFERROR(IF(AND(LEN($C43)&gt;0,LEN(K$18)&gt;0), IF('3. Option evaluation'!K50="", "no data", IF(K$20="Low", 100-('3. Option evaluation'!K50-MIN(INDEX(PreferenceMatrix,,K$17)))/(MAX('3. Option evaluation'!K$29:K$64)-MIN('3. Option evaluation'!K$29:K$64))*100, IF(K$20="High", ('3. Option evaluation'!K50-MIN('3. Option evaluation'!K$29:K$64))/(MAX('3. Option evaluation'!K$29:K$64)-MIN('3. Option evaluation'!K$29:K$64))*100, "Check Step 3. "))),""), 0)</f>
        <v/>
      </c>
      <c r="L43" s="31" t="str">
        <f>IFERROR(IF(AND(LEN($C43)&gt;0,LEN(L$18)&gt;0), IF('3. Option evaluation'!L50="", "no data", IF(L$20="Low", 100-('3. Option evaluation'!L50-MIN(INDEX(PreferenceMatrix,,L$17)))/(MAX('3. Option evaluation'!L$29:L$64)-MIN('3. Option evaluation'!L$29:L$64))*100, IF(L$20="High", ('3. Option evaluation'!L50-MIN('3. Option evaluation'!L$29:L$64))/(MAX('3. Option evaluation'!L$29:L$64)-MIN('3. Option evaluation'!L$29:L$64))*100, "Check Step 3. "))),""), 0)</f>
        <v/>
      </c>
      <c r="M43" s="31" t="str">
        <f>IFERROR(IF(AND(LEN($C43)&gt;0,LEN(M$18)&gt;0), IF('3. Option evaluation'!M50="", "no data", IF(M$20="Low", 100-('3. Option evaluation'!M50-MIN(INDEX(PreferenceMatrix,,M$17)))/(MAX('3. Option evaluation'!M$29:M$64)-MIN('3. Option evaluation'!M$29:M$64))*100, IF(M$20="High", ('3. Option evaluation'!M50-MIN('3. Option evaluation'!M$29:M$64))/(MAX('3. Option evaluation'!M$29:M$64)-MIN('3. Option evaluation'!M$29:M$64))*100, "Check Step 3. "))),""), 0)</f>
        <v/>
      </c>
      <c r="N43" s="31" t="str">
        <f>IFERROR(IF(AND(LEN($C43)&gt;0,LEN(N$18)&gt;0), IF('3. Option evaluation'!N50="", "no data", IF(N$20="Low", 100-('3. Option evaluation'!N50-MIN(INDEX(PreferenceMatrix,,N$17)))/(MAX('3. Option evaluation'!N$29:N$64)-MIN('3. Option evaluation'!N$29:N$64))*100, IF(N$20="High", ('3. Option evaluation'!N50-MIN('3. Option evaluation'!N$29:N$64))/(MAX('3. Option evaluation'!N$29:N$64)-MIN('3. Option evaluation'!N$29:N$64))*100, "Check Step 3. "))),""), 0)</f>
        <v/>
      </c>
      <c r="O43" s="31" t="str">
        <f>IFERROR(IF(AND(LEN($C43)&gt;0,LEN(O$18)&gt;0), IF('3. Option evaluation'!O50="", "no data", IF(O$20="Low", 100-('3. Option evaluation'!O50-MIN(INDEX(PreferenceMatrix,,O$17)))/(MAX('3. Option evaluation'!O$29:O$64)-MIN('3. Option evaluation'!O$29:O$64))*100, IF(O$20="High", ('3. Option evaluation'!O50-MIN('3. Option evaluation'!O$29:O$64))/(MAX('3. Option evaluation'!O$29:O$64)-MIN('3. Option evaluation'!O$29:O$64))*100, "Check Step 3. "))),""), 0)</f>
        <v/>
      </c>
      <c r="P43" s="66" t="str">
        <f t="shared" si="0"/>
        <v/>
      </c>
    </row>
    <row r="44" spans="2:16" ht="15.75" thickBot="1" x14ac:dyDescent="0.3">
      <c r="C44" s="68" t="str">
        <f>'3. Option evaluation'!C51</f>
        <v/>
      </c>
      <c r="D44" s="31" t="str">
        <f>IFERROR(IF(AND(LEN($C44)&gt;0,LEN(D$18)&gt;0), IF('3. Option evaluation'!D51="", "no data", IF(D$20="Low", 100-('3. Option evaluation'!D51-MIN(INDEX(PreferenceMatrix,,D$17)))/(MAX('3. Option evaluation'!D$29:D$64)-MIN('3. Option evaluation'!D$29:D$64))*100, IF(D$20="High", ('3. Option evaluation'!D51-MIN('3. Option evaluation'!D$29:D$64))/(MAX('3. Option evaluation'!D$29:D$64)-MIN('3. Option evaluation'!D$29:D$64))*100, "Check Step 3. "))),""), 0)</f>
        <v/>
      </c>
      <c r="E44" s="31" t="str">
        <f>IFERROR(IF(AND(LEN($C44)&gt;0,LEN(E$18)&gt;0), IF('3. Option evaluation'!E51="", "no data", IF(E$20="Low", 100-('3. Option evaluation'!E51-MIN(INDEX(PreferenceMatrix,,E$17)))/(MAX('3. Option evaluation'!E$29:E$64)-MIN('3. Option evaluation'!E$29:E$64))*100, IF(E$20="High", ('3. Option evaluation'!E51-MIN('3. Option evaluation'!E$29:E$64))/(MAX('3. Option evaluation'!E$29:E$64)-MIN('3. Option evaluation'!E$29:E$64))*100, "Check Step 3. "))),""), 0)</f>
        <v/>
      </c>
      <c r="F44" s="31" t="str">
        <f>IFERROR(IF(AND(LEN($C44)&gt;0,LEN(F$18)&gt;0), IF('3. Option evaluation'!F51="", "no data", IF(F$20="Low", 100-('3. Option evaluation'!F51-MIN(INDEX(PreferenceMatrix,,F$17)))/(MAX('3. Option evaluation'!F$29:F$64)-MIN('3. Option evaluation'!F$29:F$64))*100, IF(F$20="High", ('3. Option evaluation'!F51-MIN('3. Option evaluation'!F$29:F$64))/(MAX('3. Option evaluation'!F$29:F$64)-MIN('3. Option evaluation'!F$29:F$64))*100, "Check Step 3. "))),""), 0)</f>
        <v/>
      </c>
      <c r="G44" s="31" t="str">
        <f>IFERROR(IF(AND(LEN($C44)&gt;0,LEN(G$18)&gt;0), IF('3. Option evaluation'!G51="", "no data", IF(G$20="Low", 100-('3. Option evaluation'!G51-MIN(INDEX(PreferenceMatrix,,G$17)))/(MAX('3. Option evaluation'!G$29:G$64)-MIN('3. Option evaluation'!G$29:G$64))*100, IF(G$20="High", ('3. Option evaluation'!G51-MIN('3. Option evaluation'!G$29:G$64))/(MAX('3. Option evaluation'!G$29:G$64)-MIN('3. Option evaluation'!G$29:G$64))*100, "Check Step 3. "))),""), 0)</f>
        <v/>
      </c>
      <c r="H44" s="31" t="str">
        <f>IFERROR(IF(AND(LEN($C44)&gt;0,LEN(H$18)&gt;0), IF('3. Option evaluation'!H51="", "no data", IF(H$20="Low", 100-('3. Option evaluation'!H51-MIN(INDEX(PreferenceMatrix,,H$17)))/(MAX('3. Option evaluation'!H$29:H$64)-MIN('3. Option evaluation'!H$29:H$64))*100, IF(H$20="High", ('3. Option evaluation'!H51-MIN('3. Option evaluation'!H$29:H$64))/(MAX('3. Option evaluation'!H$29:H$64)-MIN('3. Option evaluation'!H$29:H$64))*100, "Check Step 3. "))),""), 0)</f>
        <v/>
      </c>
      <c r="I44" s="31" t="str">
        <f>IFERROR(IF(AND(LEN($C44)&gt;0,LEN(I$18)&gt;0), IF('3. Option evaluation'!I51="", "no data", IF(I$20="Low", 100-('3. Option evaluation'!I51-MIN(INDEX(PreferenceMatrix,,I$17)))/(MAX('3. Option evaluation'!I$29:I$64)-MIN('3. Option evaluation'!I$29:I$64))*100, IF(I$20="High", ('3. Option evaluation'!I51-MIN('3. Option evaluation'!I$29:I$64))/(MAX('3. Option evaluation'!I$29:I$64)-MIN('3. Option evaluation'!I$29:I$64))*100, "Check Step 3. "))),""), 0)</f>
        <v/>
      </c>
      <c r="J44" s="31" t="str">
        <f>IFERROR(IF(AND(LEN($C44)&gt;0,LEN(J$18)&gt;0), IF('3. Option evaluation'!J51="", "no data", IF(J$20="Low", 100-('3. Option evaluation'!J51-MIN(INDEX(PreferenceMatrix,,J$17)))/(MAX('3. Option evaluation'!J$29:J$64)-MIN('3. Option evaluation'!J$29:J$64))*100, IF(J$20="High", ('3. Option evaluation'!J51-MIN('3. Option evaluation'!J$29:J$64))/(MAX('3. Option evaluation'!J$29:J$64)-MIN('3. Option evaluation'!J$29:J$64))*100, "Check Step 3. "))),""), 0)</f>
        <v/>
      </c>
      <c r="K44" s="31" t="str">
        <f>IFERROR(IF(AND(LEN($C44)&gt;0,LEN(K$18)&gt;0), IF('3. Option evaluation'!K51="", "no data", IF(K$20="Low", 100-('3. Option evaluation'!K51-MIN(INDEX(PreferenceMatrix,,K$17)))/(MAX('3. Option evaluation'!K$29:K$64)-MIN('3. Option evaluation'!K$29:K$64))*100, IF(K$20="High", ('3. Option evaluation'!K51-MIN('3. Option evaluation'!K$29:K$64))/(MAX('3. Option evaluation'!K$29:K$64)-MIN('3. Option evaluation'!K$29:K$64))*100, "Check Step 3. "))),""), 0)</f>
        <v/>
      </c>
      <c r="L44" s="31" t="str">
        <f>IFERROR(IF(AND(LEN($C44)&gt;0,LEN(L$18)&gt;0), IF('3. Option evaluation'!L51="", "no data", IF(L$20="Low", 100-('3. Option evaluation'!L51-MIN(INDEX(PreferenceMatrix,,L$17)))/(MAX('3. Option evaluation'!L$29:L$64)-MIN('3. Option evaluation'!L$29:L$64))*100, IF(L$20="High", ('3. Option evaluation'!L51-MIN('3. Option evaluation'!L$29:L$64))/(MAX('3. Option evaluation'!L$29:L$64)-MIN('3. Option evaluation'!L$29:L$64))*100, "Check Step 3. "))),""), 0)</f>
        <v/>
      </c>
      <c r="M44" s="31" t="str">
        <f>IFERROR(IF(AND(LEN($C44)&gt;0,LEN(M$18)&gt;0), IF('3. Option evaluation'!M51="", "no data", IF(M$20="Low", 100-('3. Option evaluation'!M51-MIN(INDEX(PreferenceMatrix,,M$17)))/(MAX('3. Option evaluation'!M$29:M$64)-MIN('3. Option evaluation'!M$29:M$64))*100, IF(M$20="High", ('3. Option evaluation'!M51-MIN('3. Option evaluation'!M$29:M$64))/(MAX('3. Option evaluation'!M$29:M$64)-MIN('3. Option evaluation'!M$29:M$64))*100, "Check Step 3. "))),""), 0)</f>
        <v/>
      </c>
      <c r="N44" s="31" t="str">
        <f>IFERROR(IF(AND(LEN($C44)&gt;0,LEN(N$18)&gt;0), IF('3. Option evaluation'!N51="", "no data", IF(N$20="Low", 100-('3. Option evaluation'!N51-MIN(INDEX(PreferenceMatrix,,N$17)))/(MAX('3. Option evaluation'!N$29:N$64)-MIN('3. Option evaluation'!N$29:N$64))*100, IF(N$20="High", ('3. Option evaluation'!N51-MIN('3. Option evaluation'!N$29:N$64))/(MAX('3. Option evaluation'!N$29:N$64)-MIN('3. Option evaluation'!N$29:N$64))*100, "Check Step 3. "))),""), 0)</f>
        <v/>
      </c>
      <c r="O44" s="31" t="str">
        <f>IFERROR(IF(AND(LEN($C44)&gt;0,LEN(O$18)&gt;0), IF('3. Option evaluation'!O51="", "no data", IF(O$20="Low", 100-('3. Option evaluation'!O51-MIN(INDEX(PreferenceMatrix,,O$17)))/(MAX('3. Option evaluation'!O$29:O$64)-MIN('3. Option evaluation'!O$29:O$64))*100, IF(O$20="High", ('3. Option evaluation'!O51-MIN('3. Option evaluation'!O$29:O$64))/(MAX('3. Option evaluation'!O$29:O$64)-MIN('3. Option evaluation'!O$29:O$64))*100, "Check Step 3. "))),""), 0)</f>
        <v/>
      </c>
      <c r="P44" s="66" t="str">
        <f t="shared" si="0"/>
        <v/>
      </c>
    </row>
    <row r="45" spans="2:16" ht="15.75" thickBot="1" x14ac:dyDescent="0.3">
      <c r="C45" s="68" t="str">
        <f>'3. Option evaluation'!C52</f>
        <v/>
      </c>
      <c r="D45" s="31" t="str">
        <f>IFERROR(IF(AND(LEN($C45)&gt;0,LEN(D$18)&gt;0), IF('3. Option evaluation'!D52="", "no data", IF(D$20="Low", 100-('3. Option evaluation'!D52-MIN(INDEX(PreferenceMatrix,,D$17)))/(MAX('3. Option evaluation'!D$29:D$64)-MIN('3. Option evaluation'!D$29:D$64))*100, IF(D$20="High", ('3. Option evaluation'!D52-MIN('3. Option evaluation'!D$29:D$64))/(MAX('3. Option evaluation'!D$29:D$64)-MIN('3. Option evaluation'!D$29:D$64))*100, "Check Step 3. "))),""), 0)</f>
        <v/>
      </c>
      <c r="E45" s="31" t="str">
        <f>IFERROR(IF(AND(LEN($C45)&gt;0,LEN(E$18)&gt;0), IF('3. Option evaluation'!E52="", "no data", IF(E$20="Low", 100-('3. Option evaluation'!E52-MIN(INDEX(PreferenceMatrix,,E$17)))/(MAX('3. Option evaluation'!E$29:E$64)-MIN('3. Option evaluation'!E$29:E$64))*100, IF(E$20="High", ('3. Option evaluation'!E52-MIN('3. Option evaluation'!E$29:E$64))/(MAX('3. Option evaluation'!E$29:E$64)-MIN('3. Option evaluation'!E$29:E$64))*100, "Check Step 3. "))),""), 0)</f>
        <v/>
      </c>
      <c r="F45" s="31" t="str">
        <f>IFERROR(IF(AND(LEN($C45)&gt;0,LEN(F$18)&gt;0), IF('3. Option evaluation'!F52="", "no data", IF(F$20="Low", 100-('3. Option evaluation'!F52-MIN(INDEX(PreferenceMatrix,,F$17)))/(MAX('3. Option evaluation'!F$29:F$64)-MIN('3. Option evaluation'!F$29:F$64))*100, IF(F$20="High", ('3. Option evaluation'!F52-MIN('3. Option evaluation'!F$29:F$64))/(MAX('3. Option evaluation'!F$29:F$64)-MIN('3. Option evaluation'!F$29:F$64))*100, "Check Step 3. "))),""), 0)</f>
        <v/>
      </c>
      <c r="G45" s="31" t="str">
        <f>IFERROR(IF(AND(LEN($C45)&gt;0,LEN(G$18)&gt;0), IF('3. Option evaluation'!G52="", "no data", IF(G$20="Low", 100-('3. Option evaluation'!G52-MIN(INDEX(PreferenceMatrix,,G$17)))/(MAX('3. Option evaluation'!G$29:G$64)-MIN('3. Option evaluation'!G$29:G$64))*100, IF(G$20="High", ('3. Option evaluation'!G52-MIN('3. Option evaluation'!G$29:G$64))/(MAX('3. Option evaluation'!G$29:G$64)-MIN('3. Option evaluation'!G$29:G$64))*100, "Check Step 3. "))),""), 0)</f>
        <v/>
      </c>
      <c r="H45" s="31" t="str">
        <f>IFERROR(IF(AND(LEN($C45)&gt;0,LEN(H$18)&gt;0), IF('3. Option evaluation'!H52="", "no data", IF(H$20="Low", 100-('3. Option evaluation'!H52-MIN(INDEX(PreferenceMatrix,,H$17)))/(MAX('3. Option evaluation'!H$29:H$64)-MIN('3. Option evaluation'!H$29:H$64))*100, IF(H$20="High", ('3. Option evaluation'!H52-MIN('3. Option evaluation'!H$29:H$64))/(MAX('3. Option evaluation'!H$29:H$64)-MIN('3. Option evaluation'!H$29:H$64))*100, "Check Step 3. "))),""), 0)</f>
        <v/>
      </c>
      <c r="I45" s="31" t="str">
        <f>IFERROR(IF(AND(LEN($C45)&gt;0,LEN(I$18)&gt;0), IF('3. Option evaluation'!I52="", "no data", IF(I$20="Low", 100-('3. Option evaluation'!I52-MIN(INDEX(PreferenceMatrix,,I$17)))/(MAX('3. Option evaluation'!I$29:I$64)-MIN('3. Option evaluation'!I$29:I$64))*100, IF(I$20="High", ('3. Option evaluation'!I52-MIN('3. Option evaluation'!I$29:I$64))/(MAX('3. Option evaluation'!I$29:I$64)-MIN('3. Option evaluation'!I$29:I$64))*100, "Check Step 3. "))),""), 0)</f>
        <v/>
      </c>
      <c r="J45" s="31" t="str">
        <f>IFERROR(IF(AND(LEN($C45)&gt;0,LEN(J$18)&gt;0), IF('3. Option evaluation'!J52="", "no data", IF(J$20="Low", 100-('3. Option evaluation'!J52-MIN(INDEX(PreferenceMatrix,,J$17)))/(MAX('3. Option evaluation'!J$29:J$64)-MIN('3. Option evaluation'!J$29:J$64))*100, IF(J$20="High", ('3. Option evaluation'!J52-MIN('3. Option evaluation'!J$29:J$64))/(MAX('3. Option evaluation'!J$29:J$64)-MIN('3. Option evaluation'!J$29:J$64))*100, "Check Step 3. "))),""), 0)</f>
        <v/>
      </c>
      <c r="K45" s="31" t="str">
        <f>IFERROR(IF(AND(LEN($C45)&gt;0,LEN(K$18)&gt;0), IF('3. Option evaluation'!K52="", "no data", IF(K$20="Low", 100-('3. Option evaluation'!K52-MIN(INDEX(PreferenceMatrix,,K$17)))/(MAX('3. Option evaluation'!K$29:K$64)-MIN('3. Option evaluation'!K$29:K$64))*100, IF(K$20="High", ('3. Option evaluation'!K52-MIN('3. Option evaluation'!K$29:K$64))/(MAX('3. Option evaluation'!K$29:K$64)-MIN('3. Option evaluation'!K$29:K$64))*100, "Check Step 3. "))),""), 0)</f>
        <v/>
      </c>
      <c r="L45" s="31" t="str">
        <f>IFERROR(IF(AND(LEN($C45)&gt;0,LEN(L$18)&gt;0), IF('3. Option evaluation'!L52="", "no data", IF(L$20="Low", 100-('3. Option evaluation'!L52-MIN(INDEX(PreferenceMatrix,,L$17)))/(MAX('3. Option evaluation'!L$29:L$64)-MIN('3. Option evaluation'!L$29:L$64))*100, IF(L$20="High", ('3. Option evaluation'!L52-MIN('3. Option evaluation'!L$29:L$64))/(MAX('3. Option evaluation'!L$29:L$64)-MIN('3. Option evaluation'!L$29:L$64))*100, "Check Step 3. "))),""), 0)</f>
        <v/>
      </c>
      <c r="M45" s="31" t="str">
        <f>IFERROR(IF(AND(LEN($C45)&gt;0,LEN(M$18)&gt;0), IF('3. Option evaluation'!M52="", "no data", IF(M$20="Low", 100-('3. Option evaluation'!M52-MIN(INDEX(PreferenceMatrix,,M$17)))/(MAX('3. Option evaluation'!M$29:M$64)-MIN('3. Option evaluation'!M$29:M$64))*100, IF(M$20="High", ('3. Option evaluation'!M52-MIN('3. Option evaluation'!M$29:M$64))/(MAX('3. Option evaluation'!M$29:M$64)-MIN('3. Option evaluation'!M$29:M$64))*100, "Check Step 3. "))),""), 0)</f>
        <v/>
      </c>
      <c r="N45" s="31" t="str">
        <f>IFERROR(IF(AND(LEN($C45)&gt;0,LEN(N$18)&gt;0), IF('3. Option evaluation'!N52="", "no data", IF(N$20="Low", 100-('3. Option evaluation'!N52-MIN(INDEX(PreferenceMatrix,,N$17)))/(MAX('3. Option evaluation'!N$29:N$64)-MIN('3. Option evaluation'!N$29:N$64))*100, IF(N$20="High", ('3. Option evaluation'!N52-MIN('3. Option evaluation'!N$29:N$64))/(MAX('3. Option evaluation'!N$29:N$64)-MIN('3. Option evaluation'!N$29:N$64))*100, "Check Step 3. "))),""), 0)</f>
        <v/>
      </c>
      <c r="O45" s="31" t="str">
        <f>IFERROR(IF(AND(LEN($C45)&gt;0,LEN(O$18)&gt;0), IF('3. Option evaluation'!O52="", "no data", IF(O$20="Low", 100-('3. Option evaluation'!O52-MIN(INDEX(PreferenceMatrix,,O$17)))/(MAX('3. Option evaluation'!O$29:O$64)-MIN('3. Option evaluation'!O$29:O$64))*100, IF(O$20="High", ('3. Option evaluation'!O52-MIN('3. Option evaluation'!O$29:O$64))/(MAX('3. Option evaluation'!O$29:O$64)-MIN('3. Option evaluation'!O$29:O$64))*100, "Check Step 3. "))),""), 0)</f>
        <v/>
      </c>
      <c r="P45" s="66" t="str">
        <f t="shared" si="0"/>
        <v/>
      </c>
    </row>
    <row r="46" spans="2:16" ht="15.75" thickBot="1" x14ac:dyDescent="0.3">
      <c r="C46" s="72" t="str">
        <f>'3. Option evaluation'!C53</f>
        <v/>
      </c>
      <c r="D46" s="31" t="str">
        <f>IFERROR(IF(AND(LEN($C46)&gt;0,LEN(D$18)&gt;0), IF('3. Option evaluation'!D53="", "no data", IF(D$20="Low", 100-('3. Option evaluation'!D53-MIN(INDEX(PreferenceMatrix,,D$17)))/(MAX('3. Option evaluation'!D$29:D$64)-MIN('3. Option evaluation'!D$29:D$64))*100, IF(D$20="High", ('3. Option evaluation'!D53-MIN('3. Option evaluation'!D$29:D$64))/(MAX('3. Option evaluation'!D$29:D$64)-MIN('3. Option evaluation'!D$29:D$64))*100, "Check Step 3. "))),""), 0)</f>
        <v/>
      </c>
      <c r="E46" s="31" t="str">
        <f>IFERROR(IF(AND(LEN($C46)&gt;0,LEN(E$18)&gt;0), IF('3. Option evaluation'!E53="", "no data", IF(E$20="Low", 100-('3. Option evaluation'!E53-MIN(INDEX(PreferenceMatrix,,E$17)))/(MAX('3. Option evaluation'!E$29:E$64)-MIN('3. Option evaluation'!E$29:E$64))*100, IF(E$20="High", ('3. Option evaluation'!E53-MIN('3. Option evaluation'!E$29:E$64))/(MAX('3. Option evaluation'!E$29:E$64)-MIN('3. Option evaluation'!E$29:E$64))*100, "Check Step 3. "))),""), 0)</f>
        <v/>
      </c>
      <c r="F46" s="31" t="str">
        <f>IFERROR(IF(AND(LEN($C46)&gt;0,LEN(F$18)&gt;0), IF('3. Option evaluation'!F53="", "no data", IF(F$20="Low", 100-('3. Option evaluation'!F53-MIN(INDEX(PreferenceMatrix,,F$17)))/(MAX('3. Option evaluation'!F$29:F$64)-MIN('3. Option evaluation'!F$29:F$64))*100, IF(F$20="High", ('3. Option evaluation'!F53-MIN('3. Option evaluation'!F$29:F$64))/(MAX('3. Option evaluation'!F$29:F$64)-MIN('3. Option evaluation'!F$29:F$64))*100, "Check Step 3. "))),""), 0)</f>
        <v/>
      </c>
      <c r="G46" s="31" t="str">
        <f>IFERROR(IF(AND(LEN($C46)&gt;0,LEN(G$18)&gt;0), IF('3. Option evaluation'!G53="", "no data", IF(G$20="Low", 100-('3. Option evaluation'!G53-MIN(INDEX(PreferenceMatrix,,G$17)))/(MAX('3. Option evaluation'!G$29:G$64)-MIN('3. Option evaluation'!G$29:G$64))*100, IF(G$20="High", ('3. Option evaluation'!G53-MIN('3. Option evaluation'!G$29:G$64))/(MAX('3. Option evaluation'!G$29:G$64)-MIN('3. Option evaluation'!G$29:G$64))*100, "Check Step 3. "))),""), 0)</f>
        <v/>
      </c>
      <c r="H46" s="31" t="str">
        <f>IFERROR(IF(AND(LEN($C46)&gt;0,LEN(H$18)&gt;0), IF('3. Option evaluation'!H53="", "no data", IF(H$20="Low", 100-('3. Option evaluation'!H53-MIN(INDEX(PreferenceMatrix,,H$17)))/(MAX('3. Option evaluation'!H$29:H$64)-MIN('3. Option evaluation'!H$29:H$64))*100, IF(H$20="High", ('3. Option evaluation'!H53-MIN('3. Option evaluation'!H$29:H$64))/(MAX('3. Option evaluation'!H$29:H$64)-MIN('3. Option evaluation'!H$29:H$64))*100, "Check Step 3. "))),""), 0)</f>
        <v/>
      </c>
      <c r="I46" s="31" t="str">
        <f>IFERROR(IF(AND(LEN($C46)&gt;0,LEN(I$18)&gt;0), IF('3. Option evaluation'!I53="", "no data", IF(I$20="Low", 100-('3. Option evaluation'!I53-MIN(INDEX(PreferenceMatrix,,I$17)))/(MAX('3. Option evaluation'!I$29:I$64)-MIN('3. Option evaluation'!I$29:I$64))*100, IF(I$20="High", ('3. Option evaluation'!I53-MIN('3. Option evaluation'!I$29:I$64))/(MAX('3. Option evaluation'!I$29:I$64)-MIN('3. Option evaluation'!I$29:I$64))*100, "Check Step 3. "))),""), 0)</f>
        <v/>
      </c>
      <c r="J46" s="31" t="str">
        <f>IFERROR(IF(AND(LEN($C46)&gt;0,LEN(J$18)&gt;0), IF('3. Option evaluation'!J53="", "no data", IF(J$20="Low", 100-('3. Option evaluation'!J53-MIN(INDEX(PreferenceMatrix,,J$17)))/(MAX('3. Option evaluation'!J$29:J$64)-MIN('3. Option evaluation'!J$29:J$64))*100, IF(J$20="High", ('3. Option evaluation'!J53-MIN('3. Option evaluation'!J$29:J$64))/(MAX('3. Option evaluation'!J$29:J$64)-MIN('3. Option evaluation'!J$29:J$64))*100, "Check Step 3. "))),""), 0)</f>
        <v/>
      </c>
      <c r="K46" s="31" t="str">
        <f>IFERROR(IF(AND(LEN($C46)&gt;0,LEN(K$18)&gt;0), IF('3. Option evaluation'!K53="", "no data", IF(K$20="Low", 100-('3. Option evaluation'!K53-MIN(INDEX(PreferenceMatrix,,K$17)))/(MAX('3. Option evaluation'!K$29:K$64)-MIN('3. Option evaluation'!K$29:K$64))*100, IF(K$20="High", ('3. Option evaluation'!K53-MIN('3. Option evaluation'!K$29:K$64))/(MAX('3. Option evaluation'!K$29:K$64)-MIN('3. Option evaluation'!K$29:K$64))*100, "Check Step 3. "))),""), 0)</f>
        <v/>
      </c>
      <c r="L46" s="31" t="str">
        <f>IFERROR(IF(AND(LEN($C46)&gt;0,LEN(L$18)&gt;0), IF('3. Option evaluation'!L53="", "no data", IF(L$20="Low", 100-('3. Option evaluation'!L53-MIN(INDEX(PreferenceMatrix,,L$17)))/(MAX('3. Option evaluation'!L$29:L$64)-MIN('3. Option evaluation'!L$29:L$64))*100, IF(L$20="High", ('3. Option evaluation'!L53-MIN('3. Option evaluation'!L$29:L$64))/(MAX('3. Option evaluation'!L$29:L$64)-MIN('3. Option evaluation'!L$29:L$64))*100, "Check Step 3. "))),""), 0)</f>
        <v/>
      </c>
      <c r="M46" s="31" t="str">
        <f>IFERROR(IF(AND(LEN($C46)&gt;0,LEN(M$18)&gt;0), IF('3. Option evaluation'!M53="", "no data", IF(M$20="Low", 100-('3. Option evaluation'!M53-MIN(INDEX(PreferenceMatrix,,M$17)))/(MAX('3. Option evaluation'!M$29:M$64)-MIN('3. Option evaluation'!M$29:M$64))*100, IF(M$20="High", ('3. Option evaluation'!M53-MIN('3. Option evaluation'!M$29:M$64))/(MAX('3. Option evaluation'!M$29:M$64)-MIN('3. Option evaluation'!M$29:M$64))*100, "Check Step 3. "))),""), 0)</f>
        <v/>
      </c>
      <c r="N46" s="31" t="str">
        <f>IFERROR(IF(AND(LEN($C46)&gt;0,LEN(N$18)&gt;0), IF('3. Option evaluation'!N53="", "no data", IF(N$20="Low", 100-('3. Option evaluation'!N53-MIN(INDEX(PreferenceMatrix,,N$17)))/(MAX('3. Option evaluation'!N$29:N$64)-MIN('3. Option evaluation'!N$29:N$64))*100, IF(N$20="High", ('3. Option evaluation'!N53-MIN('3. Option evaluation'!N$29:N$64))/(MAX('3. Option evaluation'!N$29:N$64)-MIN('3. Option evaluation'!N$29:N$64))*100, "Check Step 3. "))),""), 0)</f>
        <v/>
      </c>
      <c r="O46" s="31" t="str">
        <f>IFERROR(IF(AND(LEN($C46)&gt;0,LEN(O$18)&gt;0), IF('3. Option evaluation'!O53="", "no data", IF(O$20="Low", 100-('3. Option evaluation'!O53-MIN(INDEX(PreferenceMatrix,,O$17)))/(MAX('3. Option evaluation'!O$29:O$64)-MIN('3. Option evaluation'!O$29:O$64))*100, IF(O$20="High", ('3. Option evaluation'!O53-MIN('3. Option evaluation'!O$29:O$64))/(MAX('3. Option evaluation'!O$29:O$64)-MIN('3. Option evaluation'!O$29:O$64))*100, "Check Step 3. "))),""), 0)</f>
        <v/>
      </c>
      <c r="P46" s="66" t="str">
        <f t="shared" si="0"/>
        <v/>
      </c>
    </row>
    <row r="47" spans="2:16" ht="15.75" thickBot="1" x14ac:dyDescent="0.3">
      <c r="C47" s="68" t="str">
        <f>'3. Option evaluation'!C54</f>
        <v/>
      </c>
      <c r="D47" s="31" t="str">
        <f>IFERROR(IF(AND(LEN($C47)&gt;0,LEN(D$18)&gt;0), IF('3. Option evaluation'!D54="", "no data", IF(D$20="Low", 100-('3. Option evaluation'!D54-MIN(INDEX(PreferenceMatrix,,D$17)))/(MAX('3. Option evaluation'!D$29:D$64)-MIN('3. Option evaluation'!D$29:D$64))*100, IF(D$20="High", ('3. Option evaluation'!D54-MIN('3. Option evaluation'!D$29:D$64))/(MAX('3. Option evaluation'!D$29:D$64)-MIN('3. Option evaluation'!D$29:D$64))*100, "Check Step 3. "))),""), 0)</f>
        <v/>
      </c>
      <c r="E47" s="31" t="str">
        <f>IFERROR(IF(AND(LEN($C47)&gt;0,LEN(E$18)&gt;0), IF('3. Option evaluation'!E54="", "no data", IF(E$20="Low", 100-('3. Option evaluation'!E54-MIN(INDEX(PreferenceMatrix,,E$17)))/(MAX('3. Option evaluation'!E$29:E$64)-MIN('3. Option evaluation'!E$29:E$64))*100, IF(E$20="High", ('3. Option evaluation'!E54-MIN('3. Option evaluation'!E$29:E$64))/(MAX('3. Option evaluation'!E$29:E$64)-MIN('3. Option evaluation'!E$29:E$64))*100, "Check Step 3. "))),""), 0)</f>
        <v/>
      </c>
      <c r="F47" s="31" t="str">
        <f>IFERROR(IF(AND(LEN($C47)&gt;0,LEN(F$18)&gt;0), IF('3. Option evaluation'!F54="", "no data", IF(F$20="Low", 100-('3. Option evaluation'!F54-MIN(INDEX(PreferenceMatrix,,F$17)))/(MAX('3. Option evaluation'!F$29:F$64)-MIN('3. Option evaluation'!F$29:F$64))*100, IF(F$20="High", ('3. Option evaluation'!F54-MIN('3. Option evaluation'!F$29:F$64))/(MAX('3. Option evaluation'!F$29:F$64)-MIN('3. Option evaluation'!F$29:F$64))*100, "Check Step 3. "))),""), 0)</f>
        <v/>
      </c>
      <c r="G47" s="31" t="str">
        <f>IFERROR(IF(AND(LEN($C47)&gt;0,LEN(G$18)&gt;0), IF('3. Option evaluation'!G54="", "no data", IF(G$20="Low", 100-('3. Option evaluation'!G54-MIN(INDEX(PreferenceMatrix,,G$17)))/(MAX('3. Option evaluation'!G$29:G$64)-MIN('3. Option evaluation'!G$29:G$64))*100, IF(G$20="High", ('3. Option evaluation'!G54-MIN('3. Option evaluation'!G$29:G$64))/(MAX('3. Option evaluation'!G$29:G$64)-MIN('3. Option evaluation'!G$29:G$64))*100, "Check Step 3. "))),""), 0)</f>
        <v/>
      </c>
      <c r="H47" s="31" t="str">
        <f>IFERROR(IF(AND(LEN($C47)&gt;0,LEN(H$18)&gt;0), IF('3. Option evaluation'!H54="", "no data", IF(H$20="Low", 100-('3. Option evaluation'!H54-MIN(INDEX(PreferenceMatrix,,H$17)))/(MAX('3. Option evaluation'!H$29:H$64)-MIN('3. Option evaluation'!H$29:H$64))*100, IF(H$20="High", ('3. Option evaluation'!H54-MIN('3. Option evaluation'!H$29:H$64))/(MAX('3. Option evaluation'!H$29:H$64)-MIN('3. Option evaluation'!H$29:H$64))*100, "Check Step 3. "))),""), 0)</f>
        <v/>
      </c>
      <c r="I47" s="31" t="str">
        <f>IFERROR(IF(AND(LEN($C47)&gt;0,LEN(I$18)&gt;0), IF('3. Option evaluation'!I54="", "no data", IF(I$20="Low", 100-('3. Option evaluation'!I54-MIN(INDEX(PreferenceMatrix,,I$17)))/(MAX('3. Option evaluation'!I$29:I$64)-MIN('3. Option evaluation'!I$29:I$64))*100, IF(I$20="High", ('3. Option evaluation'!I54-MIN('3. Option evaluation'!I$29:I$64))/(MAX('3. Option evaluation'!I$29:I$64)-MIN('3. Option evaluation'!I$29:I$64))*100, "Check Step 3. "))),""), 0)</f>
        <v/>
      </c>
      <c r="J47" s="31" t="str">
        <f>IFERROR(IF(AND(LEN($C47)&gt;0,LEN(J$18)&gt;0), IF('3. Option evaluation'!J54="", "no data", IF(J$20="Low", 100-('3. Option evaluation'!J54-MIN(INDEX(PreferenceMatrix,,J$17)))/(MAX('3. Option evaluation'!J$29:J$64)-MIN('3. Option evaluation'!J$29:J$64))*100, IF(J$20="High", ('3. Option evaluation'!J54-MIN('3. Option evaluation'!J$29:J$64))/(MAX('3. Option evaluation'!J$29:J$64)-MIN('3. Option evaluation'!J$29:J$64))*100, "Check Step 3. "))),""), 0)</f>
        <v/>
      </c>
      <c r="K47" s="31" t="str">
        <f>IFERROR(IF(AND(LEN($C47)&gt;0,LEN(K$18)&gt;0), IF('3. Option evaluation'!K54="", "no data", IF(K$20="Low", 100-('3. Option evaluation'!K54-MIN(INDEX(PreferenceMatrix,,K$17)))/(MAX('3. Option evaluation'!K$29:K$64)-MIN('3. Option evaluation'!K$29:K$64))*100, IF(K$20="High", ('3. Option evaluation'!K54-MIN('3. Option evaluation'!K$29:K$64))/(MAX('3. Option evaluation'!K$29:K$64)-MIN('3. Option evaluation'!K$29:K$64))*100, "Check Step 3. "))),""), 0)</f>
        <v/>
      </c>
      <c r="L47" s="31" t="str">
        <f>IFERROR(IF(AND(LEN($C47)&gt;0,LEN(L$18)&gt;0), IF('3. Option evaluation'!L54="", "no data", IF(L$20="Low", 100-('3. Option evaluation'!L54-MIN(INDEX(PreferenceMatrix,,L$17)))/(MAX('3. Option evaluation'!L$29:L$64)-MIN('3. Option evaluation'!L$29:L$64))*100, IF(L$20="High", ('3. Option evaluation'!L54-MIN('3. Option evaluation'!L$29:L$64))/(MAX('3. Option evaluation'!L$29:L$64)-MIN('3. Option evaluation'!L$29:L$64))*100, "Check Step 3. "))),""), 0)</f>
        <v/>
      </c>
      <c r="M47" s="31" t="str">
        <f>IFERROR(IF(AND(LEN($C47)&gt;0,LEN(M$18)&gt;0), IF('3. Option evaluation'!M54="", "no data", IF(M$20="Low", 100-('3. Option evaluation'!M54-MIN(INDEX(PreferenceMatrix,,M$17)))/(MAX('3. Option evaluation'!M$29:M$64)-MIN('3. Option evaluation'!M$29:M$64))*100, IF(M$20="High", ('3. Option evaluation'!M54-MIN('3. Option evaluation'!M$29:M$64))/(MAX('3. Option evaluation'!M$29:M$64)-MIN('3. Option evaluation'!M$29:M$64))*100, "Check Step 3. "))),""), 0)</f>
        <v/>
      </c>
      <c r="N47" s="31" t="str">
        <f>IFERROR(IF(AND(LEN($C47)&gt;0,LEN(N$18)&gt;0), IF('3. Option evaluation'!N54="", "no data", IF(N$20="Low", 100-('3. Option evaluation'!N54-MIN(INDEX(PreferenceMatrix,,N$17)))/(MAX('3. Option evaluation'!N$29:N$64)-MIN('3. Option evaluation'!N$29:N$64))*100, IF(N$20="High", ('3. Option evaluation'!N54-MIN('3. Option evaluation'!N$29:N$64))/(MAX('3. Option evaluation'!N$29:N$64)-MIN('3. Option evaluation'!N$29:N$64))*100, "Check Step 3. "))),""), 0)</f>
        <v/>
      </c>
      <c r="O47" s="31" t="str">
        <f>IFERROR(IF(AND(LEN($C47)&gt;0,LEN(O$18)&gt;0), IF('3. Option evaluation'!O54="", "no data", IF(O$20="Low", 100-('3. Option evaluation'!O54-MIN(INDEX(PreferenceMatrix,,O$17)))/(MAX('3. Option evaluation'!O$29:O$64)-MIN('3. Option evaluation'!O$29:O$64))*100, IF(O$20="High", ('3. Option evaluation'!O54-MIN('3. Option evaluation'!O$29:O$64))/(MAX('3. Option evaluation'!O$29:O$64)-MIN('3. Option evaluation'!O$29:O$64))*100, "Check Step 3. "))),""), 0)</f>
        <v/>
      </c>
      <c r="P47" s="66" t="str">
        <f t="shared" si="0"/>
        <v/>
      </c>
    </row>
    <row r="48" spans="2:16" ht="15.75" thickBot="1" x14ac:dyDescent="0.3">
      <c r="C48" s="68" t="str">
        <f>'3. Option evaluation'!C55</f>
        <v/>
      </c>
      <c r="D48" s="31" t="str">
        <f>IFERROR(IF(AND(LEN($C48)&gt;0,LEN(D$18)&gt;0), IF('3. Option evaluation'!D55="", "no data", IF(D$20="Low", 100-('3. Option evaluation'!D55-MIN(INDEX(PreferenceMatrix,,D$17)))/(MAX('3. Option evaluation'!D$29:D$64)-MIN('3. Option evaluation'!D$29:D$64))*100, IF(D$20="High", ('3. Option evaluation'!D55-MIN('3. Option evaluation'!D$29:D$64))/(MAX('3. Option evaluation'!D$29:D$64)-MIN('3. Option evaluation'!D$29:D$64))*100, "Check Step 3. "))),""), 0)</f>
        <v/>
      </c>
      <c r="E48" s="31" t="str">
        <f>IFERROR(IF(AND(LEN($C48)&gt;0,LEN(E$18)&gt;0), IF('3. Option evaluation'!E55="", "no data", IF(E$20="Low", 100-('3. Option evaluation'!E55-MIN(INDEX(PreferenceMatrix,,E$17)))/(MAX('3. Option evaluation'!E$29:E$64)-MIN('3. Option evaluation'!E$29:E$64))*100, IF(E$20="High", ('3. Option evaluation'!E55-MIN('3. Option evaluation'!E$29:E$64))/(MAX('3. Option evaluation'!E$29:E$64)-MIN('3. Option evaluation'!E$29:E$64))*100, "Check Step 3. "))),""), 0)</f>
        <v/>
      </c>
      <c r="F48" s="31" t="str">
        <f>IFERROR(IF(AND(LEN($C48)&gt;0,LEN(F$18)&gt;0), IF('3. Option evaluation'!F55="", "no data", IF(F$20="Low", 100-('3. Option evaluation'!F55-MIN(INDEX(PreferenceMatrix,,F$17)))/(MAX('3. Option evaluation'!F$29:F$64)-MIN('3. Option evaluation'!F$29:F$64))*100, IF(F$20="High", ('3. Option evaluation'!F55-MIN('3. Option evaluation'!F$29:F$64))/(MAX('3. Option evaluation'!F$29:F$64)-MIN('3. Option evaluation'!F$29:F$64))*100, "Check Step 3. "))),""), 0)</f>
        <v/>
      </c>
      <c r="G48" s="31" t="str">
        <f>IFERROR(IF(AND(LEN($C48)&gt;0,LEN(G$18)&gt;0), IF('3. Option evaluation'!G55="", "no data", IF(G$20="Low", 100-('3. Option evaluation'!G55-MIN(INDEX(PreferenceMatrix,,G$17)))/(MAX('3. Option evaluation'!G$29:G$64)-MIN('3. Option evaluation'!G$29:G$64))*100, IF(G$20="High", ('3. Option evaluation'!G55-MIN('3. Option evaluation'!G$29:G$64))/(MAX('3. Option evaluation'!G$29:G$64)-MIN('3. Option evaluation'!G$29:G$64))*100, "Check Step 3. "))),""), 0)</f>
        <v/>
      </c>
      <c r="H48" s="31" t="str">
        <f>IFERROR(IF(AND(LEN($C48)&gt;0,LEN(H$18)&gt;0), IF('3. Option evaluation'!H55="", "no data", IF(H$20="Low", 100-('3. Option evaluation'!H55-MIN(INDEX(PreferenceMatrix,,H$17)))/(MAX('3. Option evaluation'!H$29:H$64)-MIN('3. Option evaluation'!H$29:H$64))*100, IF(H$20="High", ('3. Option evaluation'!H55-MIN('3. Option evaluation'!H$29:H$64))/(MAX('3. Option evaluation'!H$29:H$64)-MIN('3. Option evaluation'!H$29:H$64))*100, "Check Step 3. "))),""), 0)</f>
        <v/>
      </c>
      <c r="I48" s="31" t="str">
        <f>IFERROR(IF(AND(LEN($C48)&gt;0,LEN(I$18)&gt;0), IF('3. Option evaluation'!I55="", "no data", IF(I$20="Low", 100-('3. Option evaluation'!I55-MIN(INDEX(PreferenceMatrix,,I$17)))/(MAX('3. Option evaluation'!I$29:I$64)-MIN('3. Option evaluation'!I$29:I$64))*100, IF(I$20="High", ('3. Option evaluation'!I55-MIN('3. Option evaluation'!I$29:I$64))/(MAX('3. Option evaluation'!I$29:I$64)-MIN('3. Option evaluation'!I$29:I$64))*100, "Check Step 3. "))),""), 0)</f>
        <v/>
      </c>
      <c r="J48" s="31" t="str">
        <f>IFERROR(IF(AND(LEN($C48)&gt;0,LEN(J$18)&gt;0), IF('3. Option evaluation'!J55="", "no data", IF(J$20="Low", 100-('3. Option evaluation'!J55-MIN(INDEX(PreferenceMatrix,,J$17)))/(MAX('3. Option evaluation'!J$29:J$64)-MIN('3. Option evaluation'!J$29:J$64))*100, IF(J$20="High", ('3. Option evaluation'!J55-MIN('3. Option evaluation'!J$29:J$64))/(MAX('3. Option evaluation'!J$29:J$64)-MIN('3. Option evaluation'!J$29:J$64))*100, "Check Step 3. "))),""), 0)</f>
        <v/>
      </c>
      <c r="K48" s="31" t="str">
        <f>IFERROR(IF(AND(LEN($C48)&gt;0,LEN(K$18)&gt;0), IF('3. Option evaluation'!K55="", "no data", IF(K$20="Low", 100-('3. Option evaluation'!K55-MIN(INDEX(PreferenceMatrix,,K$17)))/(MAX('3. Option evaluation'!K$29:K$64)-MIN('3. Option evaluation'!K$29:K$64))*100, IF(K$20="High", ('3. Option evaluation'!K55-MIN('3. Option evaluation'!K$29:K$64))/(MAX('3. Option evaluation'!K$29:K$64)-MIN('3. Option evaluation'!K$29:K$64))*100, "Check Step 3. "))),""), 0)</f>
        <v/>
      </c>
      <c r="L48" s="31" t="str">
        <f>IFERROR(IF(AND(LEN($C48)&gt;0,LEN(L$18)&gt;0), IF('3. Option evaluation'!L55="", "no data", IF(L$20="Low", 100-('3. Option evaluation'!L55-MIN(INDEX(PreferenceMatrix,,L$17)))/(MAX('3. Option evaluation'!L$29:L$64)-MIN('3. Option evaluation'!L$29:L$64))*100, IF(L$20="High", ('3. Option evaluation'!L55-MIN('3. Option evaluation'!L$29:L$64))/(MAX('3. Option evaluation'!L$29:L$64)-MIN('3. Option evaluation'!L$29:L$64))*100, "Check Step 3. "))),""), 0)</f>
        <v/>
      </c>
      <c r="M48" s="31" t="str">
        <f>IFERROR(IF(AND(LEN($C48)&gt;0,LEN(M$18)&gt;0), IF('3. Option evaluation'!M55="", "no data", IF(M$20="Low", 100-('3. Option evaluation'!M55-MIN(INDEX(PreferenceMatrix,,M$17)))/(MAX('3. Option evaluation'!M$29:M$64)-MIN('3. Option evaluation'!M$29:M$64))*100, IF(M$20="High", ('3. Option evaluation'!M55-MIN('3. Option evaluation'!M$29:M$64))/(MAX('3. Option evaluation'!M$29:M$64)-MIN('3. Option evaluation'!M$29:M$64))*100, "Check Step 3. "))),""), 0)</f>
        <v/>
      </c>
      <c r="N48" s="31" t="str">
        <f>IFERROR(IF(AND(LEN($C48)&gt;0,LEN(N$18)&gt;0), IF('3. Option evaluation'!N55="", "no data", IF(N$20="Low", 100-('3. Option evaluation'!N55-MIN(INDEX(PreferenceMatrix,,N$17)))/(MAX('3. Option evaluation'!N$29:N$64)-MIN('3. Option evaluation'!N$29:N$64))*100, IF(N$20="High", ('3. Option evaluation'!N55-MIN('3. Option evaluation'!N$29:N$64))/(MAX('3. Option evaluation'!N$29:N$64)-MIN('3. Option evaluation'!N$29:N$64))*100, "Check Step 3. "))),""), 0)</f>
        <v/>
      </c>
      <c r="O48" s="31" t="str">
        <f>IFERROR(IF(AND(LEN($C48)&gt;0,LEN(O$18)&gt;0), IF('3. Option evaluation'!O55="", "no data", IF(O$20="Low", 100-('3. Option evaluation'!O55-MIN(INDEX(PreferenceMatrix,,O$17)))/(MAX('3. Option evaluation'!O$29:O$64)-MIN('3. Option evaluation'!O$29:O$64))*100, IF(O$20="High", ('3. Option evaluation'!O55-MIN('3. Option evaluation'!O$29:O$64))/(MAX('3. Option evaluation'!O$29:O$64)-MIN('3. Option evaluation'!O$29:O$64))*100, "Check Step 3. "))),""), 0)</f>
        <v/>
      </c>
      <c r="P48" s="66" t="str">
        <f t="shared" si="0"/>
        <v/>
      </c>
    </row>
    <row r="49" spans="3:16" ht="15.75" thickBot="1" x14ac:dyDescent="0.3">
      <c r="C49" s="68" t="str">
        <f>'3. Option evaluation'!C56</f>
        <v/>
      </c>
      <c r="D49" s="31" t="str">
        <f>IFERROR(IF(AND(LEN($C49)&gt;0,LEN(D$18)&gt;0), IF('3. Option evaluation'!D56="", "no data", IF(D$20="Low", 100-('3. Option evaluation'!D56-MIN(INDEX(PreferenceMatrix,,D$17)))/(MAX('3. Option evaluation'!D$29:D$64)-MIN('3. Option evaluation'!D$29:D$64))*100, IF(D$20="High", ('3. Option evaluation'!D56-MIN('3. Option evaluation'!D$29:D$64))/(MAX('3. Option evaluation'!D$29:D$64)-MIN('3. Option evaluation'!D$29:D$64))*100, "Check Step 3. "))),""), 0)</f>
        <v/>
      </c>
      <c r="E49" s="31" t="str">
        <f>IFERROR(IF(AND(LEN($C49)&gt;0,LEN(E$18)&gt;0), IF('3. Option evaluation'!E56="", "no data", IF(E$20="Low", 100-('3. Option evaluation'!E56-MIN(INDEX(PreferenceMatrix,,E$17)))/(MAX('3. Option evaluation'!E$29:E$64)-MIN('3. Option evaluation'!E$29:E$64))*100, IF(E$20="High", ('3. Option evaluation'!E56-MIN('3. Option evaluation'!E$29:E$64))/(MAX('3. Option evaluation'!E$29:E$64)-MIN('3. Option evaluation'!E$29:E$64))*100, "Check Step 3. "))),""), 0)</f>
        <v/>
      </c>
      <c r="F49" s="31" t="str">
        <f>IFERROR(IF(AND(LEN($C49)&gt;0,LEN(F$18)&gt;0), IF('3. Option evaluation'!F56="", "no data", IF(F$20="Low", 100-('3. Option evaluation'!F56-MIN(INDEX(PreferenceMatrix,,F$17)))/(MAX('3. Option evaluation'!F$29:F$64)-MIN('3. Option evaluation'!F$29:F$64))*100, IF(F$20="High", ('3. Option evaluation'!F56-MIN('3. Option evaluation'!F$29:F$64))/(MAX('3. Option evaluation'!F$29:F$64)-MIN('3. Option evaluation'!F$29:F$64))*100, "Check Step 3. "))),""), 0)</f>
        <v/>
      </c>
      <c r="G49" s="31" t="str">
        <f>IFERROR(IF(AND(LEN($C49)&gt;0,LEN(G$18)&gt;0), IF('3. Option evaluation'!G56="", "no data", IF(G$20="Low", 100-('3. Option evaluation'!G56-MIN(INDEX(PreferenceMatrix,,G$17)))/(MAX('3. Option evaluation'!G$29:G$64)-MIN('3. Option evaluation'!G$29:G$64))*100, IF(G$20="High", ('3. Option evaluation'!G56-MIN('3. Option evaluation'!G$29:G$64))/(MAX('3. Option evaluation'!G$29:G$64)-MIN('3. Option evaluation'!G$29:G$64))*100, "Check Step 3. "))),""), 0)</f>
        <v/>
      </c>
      <c r="H49" s="31" t="str">
        <f>IFERROR(IF(AND(LEN($C49)&gt;0,LEN(H$18)&gt;0), IF('3. Option evaluation'!H56="", "no data", IF(H$20="Low", 100-('3. Option evaluation'!H56-MIN(INDEX(PreferenceMatrix,,H$17)))/(MAX('3. Option evaluation'!H$29:H$64)-MIN('3. Option evaluation'!H$29:H$64))*100, IF(H$20="High", ('3. Option evaluation'!H56-MIN('3. Option evaluation'!H$29:H$64))/(MAX('3. Option evaluation'!H$29:H$64)-MIN('3. Option evaluation'!H$29:H$64))*100, "Check Step 3. "))),""), 0)</f>
        <v/>
      </c>
      <c r="I49" s="31" t="str">
        <f>IFERROR(IF(AND(LEN($C49)&gt;0,LEN(I$18)&gt;0), IF('3. Option evaluation'!I56="", "no data", IF(I$20="Low", 100-('3. Option evaluation'!I56-MIN(INDEX(PreferenceMatrix,,I$17)))/(MAX('3. Option evaluation'!I$29:I$64)-MIN('3. Option evaluation'!I$29:I$64))*100, IF(I$20="High", ('3. Option evaluation'!I56-MIN('3. Option evaluation'!I$29:I$64))/(MAX('3. Option evaluation'!I$29:I$64)-MIN('3. Option evaluation'!I$29:I$64))*100, "Check Step 3. "))),""), 0)</f>
        <v/>
      </c>
      <c r="J49" s="31" t="str">
        <f>IFERROR(IF(AND(LEN($C49)&gt;0,LEN(J$18)&gt;0), IF('3. Option evaluation'!J56="", "no data", IF(J$20="Low", 100-('3. Option evaluation'!J56-MIN(INDEX(PreferenceMatrix,,J$17)))/(MAX('3. Option evaluation'!J$29:J$64)-MIN('3. Option evaluation'!J$29:J$64))*100, IF(J$20="High", ('3. Option evaluation'!J56-MIN('3. Option evaluation'!J$29:J$64))/(MAX('3. Option evaluation'!J$29:J$64)-MIN('3. Option evaluation'!J$29:J$64))*100, "Check Step 3. "))),""), 0)</f>
        <v/>
      </c>
      <c r="K49" s="31" t="str">
        <f>IFERROR(IF(AND(LEN($C49)&gt;0,LEN(K$18)&gt;0), IF('3. Option evaluation'!K56="", "no data", IF(K$20="Low", 100-('3. Option evaluation'!K56-MIN(INDEX(PreferenceMatrix,,K$17)))/(MAX('3. Option evaluation'!K$29:K$64)-MIN('3. Option evaluation'!K$29:K$64))*100, IF(K$20="High", ('3. Option evaluation'!K56-MIN('3. Option evaluation'!K$29:K$64))/(MAX('3. Option evaluation'!K$29:K$64)-MIN('3. Option evaluation'!K$29:K$64))*100, "Check Step 3. "))),""), 0)</f>
        <v/>
      </c>
      <c r="L49" s="31" t="str">
        <f>IFERROR(IF(AND(LEN($C49)&gt;0,LEN(L$18)&gt;0), IF('3. Option evaluation'!L56="", "no data", IF(L$20="Low", 100-('3. Option evaluation'!L56-MIN(INDEX(PreferenceMatrix,,L$17)))/(MAX('3. Option evaluation'!L$29:L$64)-MIN('3. Option evaluation'!L$29:L$64))*100, IF(L$20="High", ('3. Option evaluation'!L56-MIN('3. Option evaluation'!L$29:L$64))/(MAX('3. Option evaluation'!L$29:L$64)-MIN('3. Option evaluation'!L$29:L$64))*100, "Check Step 3. "))),""), 0)</f>
        <v/>
      </c>
      <c r="M49" s="31" t="str">
        <f>IFERROR(IF(AND(LEN($C49)&gt;0,LEN(M$18)&gt;0), IF('3. Option evaluation'!M56="", "no data", IF(M$20="Low", 100-('3. Option evaluation'!M56-MIN(INDEX(PreferenceMatrix,,M$17)))/(MAX('3. Option evaluation'!M$29:M$64)-MIN('3. Option evaluation'!M$29:M$64))*100, IF(M$20="High", ('3. Option evaluation'!M56-MIN('3. Option evaluation'!M$29:M$64))/(MAX('3. Option evaluation'!M$29:M$64)-MIN('3. Option evaluation'!M$29:M$64))*100, "Check Step 3. "))),""), 0)</f>
        <v/>
      </c>
      <c r="N49" s="31" t="str">
        <f>IFERROR(IF(AND(LEN($C49)&gt;0,LEN(N$18)&gt;0), IF('3. Option evaluation'!N56="", "no data", IF(N$20="Low", 100-('3. Option evaluation'!N56-MIN(INDEX(PreferenceMatrix,,N$17)))/(MAX('3. Option evaluation'!N$29:N$64)-MIN('3. Option evaluation'!N$29:N$64))*100, IF(N$20="High", ('3. Option evaluation'!N56-MIN('3. Option evaluation'!N$29:N$64))/(MAX('3. Option evaluation'!N$29:N$64)-MIN('3. Option evaluation'!N$29:N$64))*100, "Check Step 3. "))),""), 0)</f>
        <v/>
      </c>
      <c r="O49" s="31" t="str">
        <f>IFERROR(IF(AND(LEN($C49)&gt;0,LEN(O$18)&gt;0), IF('3. Option evaluation'!O56="", "no data", IF(O$20="Low", 100-('3. Option evaluation'!O56-MIN(INDEX(PreferenceMatrix,,O$17)))/(MAX('3. Option evaluation'!O$29:O$64)-MIN('3. Option evaluation'!O$29:O$64))*100, IF(O$20="High", ('3. Option evaluation'!O56-MIN('3. Option evaluation'!O$29:O$64))/(MAX('3. Option evaluation'!O$29:O$64)-MIN('3. Option evaluation'!O$29:O$64))*100, "Check Step 3. "))),""), 0)</f>
        <v/>
      </c>
      <c r="P49" s="66" t="str">
        <f t="shared" si="0"/>
        <v/>
      </c>
    </row>
    <row r="50" spans="3:16" ht="15.75" thickBot="1" x14ac:dyDescent="0.3">
      <c r="C50" s="68" t="str">
        <f>'3. Option evaluation'!C57</f>
        <v/>
      </c>
      <c r="D50" s="31" t="str">
        <f>IFERROR(IF(AND(LEN($C50)&gt;0,LEN(D$18)&gt;0), IF('3. Option evaluation'!D57="", "no data", IF(D$20="Low", 100-('3. Option evaluation'!D57-MIN(INDEX(PreferenceMatrix,,D$17)))/(MAX('3. Option evaluation'!D$29:D$64)-MIN('3. Option evaluation'!D$29:D$64))*100, IF(D$20="High", ('3. Option evaluation'!D57-MIN('3. Option evaluation'!D$29:D$64))/(MAX('3. Option evaluation'!D$29:D$64)-MIN('3. Option evaluation'!D$29:D$64))*100, "Check Step 3. "))),""), 0)</f>
        <v/>
      </c>
      <c r="E50" s="31" t="str">
        <f>IFERROR(IF(AND(LEN($C50)&gt;0,LEN(E$18)&gt;0), IF('3. Option evaluation'!E57="", "no data", IF(E$20="Low", 100-('3. Option evaluation'!E57-MIN(INDEX(PreferenceMatrix,,E$17)))/(MAX('3. Option evaluation'!E$29:E$64)-MIN('3. Option evaluation'!E$29:E$64))*100, IF(E$20="High", ('3. Option evaluation'!E57-MIN('3. Option evaluation'!E$29:E$64))/(MAX('3. Option evaluation'!E$29:E$64)-MIN('3. Option evaluation'!E$29:E$64))*100, "Check Step 3. "))),""), 0)</f>
        <v/>
      </c>
      <c r="F50" s="31" t="str">
        <f>IFERROR(IF(AND(LEN($C50)&gt;0,LEN(F$18)&gt;0), IF('3. Option evaluation'!F57="", "no data", IF(F$20="Low", 100-('3. Option evaluation'!F57-MIN(INDEX(PreferenceMatrix,,F$17)))/(MAX('3. Option evaluation'!F$29:F$64)-MIN('3. Option evaluation'!F$29:F$64))*100, IF(F$20="High", ('3. Option evaluation'!F57-MIN('3. Option evaluation'!F$29:F$64))/(MAX('3. Option evaluation'!F$29:F$64)-MIN('3. Option evaluation'!F$29:F$64))*100, "Check Step 3. "))),""), 0)</f>
        <v/>
      </c>
      <c r="G50" s="31" t="str">
        <f>IFERROR(IF(AND(LEN($C50)&gt;0,LEN(G$18)&gt;0), IF('3. Option evaluation'!G57="", "no data", IF(G$20="Low", 100-('3. Option evaluation'!G57-MIN(INDEX(PreferenceMatrix,,G$17)))/(MAX('3. Option evaluation'!G$29:G$64)-MIN('3. Option evaluation'!G$29:G$64))*100, IF(G$20="High", ('3. Option evaluation'!G57-MIN('3. Option evaluation'!G$29:G$64))/(MAX('3. Option evaluation'!G$29:G$64)-MIN('3. Option evaluation'!G$29:G$64))*100, "Check Step 3. "))),""), 0)</f>
        <v/>
      </c>
      <c r="H50" s="31" t="str">
        <f>IFERROR(IF(AND(LEN($C50)&gt;0,LEN(H$18)&gt;0), IF('3. Option evaluation'!H57="", "no data", IF(H$20="Low", 100-('3. Option evaluation'!H57-MIN(INDEX(PreferenceMatrix,,H$17)))/(MAX('3. Option evaluation'!H$29:H$64)-MIN('3. Option evaluation'!H$29:H$64))*100, IF(H$20="High", ('3. Option evaluation'!H57-MIN('3. Option evaluation'!H$29:H$64))/(MAX('3. Option evaluation'!H$29:H$64)-MIN('3. Option evaluation'!H$29:H$64))*100, "Check Step 3. "))),""), 0)</f>
        <v/>
      </c>
      <c r="I50" s="31" t="str">
        <f>IFERROR(IF(AND(LEN($C50)&gt;0,LEN(I$18)&gt;0), IF('3. Option evaluation'!I57="", "no data", IF(I$20="Low", 100-('3. Option evaluation'!I57-MIN(INDEX(PreferenceMatrix,,I$17)))/(MAX('3. Option evaluation'!I$29:I$64)-MIN('3. Option evaluation'!I$29:I$64))*100, IF(I$20="High", ('3. Option evaluation'!I57-MIN('3. Option evaluation'!I$29:I$64))/(MAX('3. Option evaluation'!I$29:I$64)-MIN('3. Option evaluation'!I$29:I$64))*100, "Check Step 3. "))),""), 0)</f>
        <v/>
      </c>
      <c r="J50" s="31" t="str">
        <f>IFERROR(IF(AND(LEN($C50)&gt;0,LEN(J$18)&gt;0), IF('3. Option evaluation'!J57="", "no data", IF(J$20="Low", 100-('3. Option evaluation'!J57-MIN(INDEX(PreferenceMatrix,,J$17)))/(MAX('3. Option evaluation'!J$29:J$64)-MIN('3. Option evaluation'!J$29:J$64))*100, IF(J$20="High", ('3. Option evaluation'!J57-MIN('3. Option evaluation'!J$29:J$64))/(MAX('3. Option evaluation'!J$29:J$64)-MIN('3. Option evaluation'!J$29:J$64))*100, "Check Step 3. "))),""), 0)</f>
        <v/>
      </c>
      <c r="K50" s="31" t="str">
        <f>IFERROR(IF(AND(LEN($C50)&gt;0,LEN(K$18)&gt;0), IF('3. Option evaluation'!K57="", "no data", IF(K$20="Low", 100-('3. Option evaluation'!K57-MIN(INDEX(PreferenceMatrix,,K$17)))/(MAX('3. Option evaluation'!K$29:K$64)-MIN('3. Option evaluation'!K$29:K$64))*100, IF(K$20="High", ('3. Option evaluation'!K57-MIN('3. Option evaluation'!K$29:K$64))/(MAX('3. Option evaluation'!K$29:K$64)-MIN('3. Option evaluation'!K$29:K$64))*100, "Check Step 3. "))),""), 0)</f>
        <v/>
      </c>
      <c r="L50" s="31" t="str">
        <f>IFERROR(IF(AND(LEN($C50)&gt;0,LEN(L$18)&gt;0), IF('3. Option evaluation'!L57="", "no data", IF(L$20="Low", 100-('3. Option evaluation'!L57-MIN(INDEX(PreferenceMatrix,,L$17)))/(MAX('3. Option evaluation'!L$29:L$64)-MIN('3. Option evaluation'!L$29:L$64))*100, IF(L$20="High", ('3. Option evaluation'!L57-MIN('3. Option evaluation'!L$29:L$64))/(MAX('3. Option evaluation'!L$29:L$64)-MIN('3. Option evaluation'!L$29:L$64))*100, "Check Step 3. "))),""), 0)</f>
        <v/>
      </c>
      <c r="M50" s="31" t="str">
        <f>IFERROR(IF(AND(LEN($C50)&gt;0,LEN(M$18)&gt;0), IF('3. Option evaluation'!M57="", "no data", IF(M$20="Low", 100-('3. Option evaluation'!M57-MIN(INDEX(PreferenceMatrix,,M$17)))/(MAX('3. Option evaluation'!M$29:M$64)-MIN('3. Option evaluation'!M$29:M$64))*100, IF(M$20="High", ('3. Option evaluation'!M57-MIN('3. Option evaluation'!M$29:M$64))/(MAX('3. Option evaluation'!M$29:M$64)-MIN('3. Option evaluation'!M$29:M$64))*100, "Check Step 3. "))),""), 0)</f>
        <v/>
      </c>
      <c r="N50" s="31" t="str">
        <f>IFERROR(IF(AND(LEN($C50)&gt;0,LEN(N$18)&gt;0), IF('3. Option evaluation'!N57="", "no data", IF(N$20="Low", 100-('3. Option evaluation'!N57-MIN(INDEX(PreferenceMatrix,,N$17)))/(MAX('3. Option evaluation'!N$29:N$64)-MIN('3. Option evaluation'!N$29:N$64))*100, IF(N$20="High", ('3. Option evaluation'!N57-MIN('3. Option evaluation'!N$29:N$64))/(MAX('3. Option evaluation'!N$29:N$64)-MIN('3. Option evaluation'!N$29:N$64))*100, "Check Step 3. "))),""), 0)</f>
        <v/>
      </c>
      <c r="O50" s="31" t="str">
        <f>IFERROR(IF(AND(LEN($C50)&gt;0,LEN(O$18)&gt;0), IF('3. Option evaluation'!O57="", "no data", IF(O$20="Low", 100-('3. Option evaluation'!O57-MIN(INDEX(PreferenceMatrix,,O$17)))/(MAX('3. Option evaluation'!O$29:O$64)-MIN('3. Option evaluation'!O$29:O$64))*100, IF(O$20="High", ('3. Option evaluation'!O57-MIN('3. Option evaluation'!O$29:O$64))/(MAX('3. Option evaluation'!O$29:O$64)-MIN('3. Option evaluation'!O$29:O$64))*100, "Check Step 3. "))),""), 0)</f>
        <v/>
      </c>
      <c r="P50" s="66" t="str">
        <f t="shared" si="0"/>
        <v/>
      </c>
    </row>
    <row r="51" spans="3:16" ht="15.75" thickBot="1" x14ac:dyDescent="0.3">
      <c r="C51" s="68" t="str">
        <f>'3. Option evaluation'!C58</f>
        <v/>
      </c>
      <c r="D51" s="31" t="str">
        <f>IFERROR(IF(AND(LEN($C51)&gt;0,LEN(D$18)&gt;0), IF('3. Option evaluation'!D58="", "no data", IF(D$20="Low", 100-('3. Option evaluation'!D58-MIN(INDEX(PreferenceMatrix,,D$17)))/(MAX('3. Option evaluation'!D$29:D$64)-MIN('3. Option evaluation'!D$29:D$64))*100, IF(D$20="High", ('3. Option evaluation'!D58-MIN('3. Option evaluation'!D$29:D$64))/(MAX('3. Option evaluation'!D$29:D$64)-MIN('3. Option evaluation'!D$29:D$64))*100, "Check Step 3. "))),""), 0)</f>
        <v/>
      </c>
      <c r="E51" s="31" t="str">
        <f>IFERROR(IF(AND(LEN($C51)&gt;0,LEN(E$18)&gt;0), IF('3. Option evaluation'!E58="", "no data", IF(E$20="Low", 100-('3. Option evaluation'!E58-MIN(INDEX(PreferenceMatrix,,E$17)))/(MAX('3. Option evaluation'!E$29:E$64)-MIN('3. Option evaluation'!E$29:E$64))*100, IF(E$20="High", ('3. Option evaluation'!E58-MIN('3. Option evaluation'!E$29:E$64))/(MAX('3. Option evaluation'!E$29:E$64)-MIN('3. Option evaluation'!E$29:E$64))*100, "Check Step 3. "))),""), 0)</f>
        <v/>
      </c>
      <c r="F51" s="31" t="str">
        <f>IFERROR(IF(AND(LEN($C51)&gt;0,LEN(F$18)&gt;0), IF('3. Option evaluation'!F58="", "no data", IF(F$20="Low", 100-('3. Option evaluation'!F58-MIN(INDEX(PreferenceMatrix,,F$17)))/(MAX('3. Option evaluation'!F$29:F$64)-MIN('3. Option evaluation'!F$29:F$64))*100, IF(F$20="High", ('3. Option evaluation'!F58-MIN('3. Option evaluation'!F$29:F$64))/(MAX('3. Option evaluation'!F$29:F$64)-MIN('3. Option evaluation'!F$29:F$64))*100, "Check Step 3. "))),""), 0)</f>
        <v/>
      </c>
      <c r="G51" s="31" t="str">
        <f>IFERROR(IF(AND(LEN($C51)&gt;0,LEN(G$18)&gt;0), IF('3. Option evaluation'!G58="", "no data", IF(G$20="Low", 100-('3. Option evaluation'!G58-MIN(INDEX(PreferenceMatrix,,G$17)))/(MAX('3. Option evaluation'!G$29:G$64)-MIN('3. Option evaluation'!G$29:G$64))*100, IF(G$20="High", ('3. Option evaluation'!G58-MIN('3. Option evaluation'!G$29:G$64))/(MAX('3. Option evaluation'!G$29:G$64)-MIN('3. Option evaluation'!G$29:G$64))*100, "Check Step 3. "))),""), 0)</f>
        <v/>
      </c>
      <c r="H51" s="31" t="str">
        <f>IFERROR(IF(AND(LEN($C51)&gt;0,LEN(H$18)&gt;0), IF('3. Option evaluation'!H58="", "no data", IF(H$20="Low", 100-('3. Option evaluation'!H58-MIN(INDEX(PreferenceMatrix,,H$17)))/(MAX('3. Option evaluation'!H$29:H$64)-MIN('3. Option evaluation'!H$29:H$64))*100, IF(H$20="High", ('3. Option evaluation'!H58-MIN('3. Option evaluation'!H$29:H$64))/(MAX('3. Option evaluation'!H$29:H$64)-MIN('3. Option evaluation'!H$29:H$64))*100, "Check Step 3. "))),""), 0)</f>
        <v/>
      </c>
      <c r="I51" s="31" t="str">
        <f>IFERROR(IF(AND(LEN($C51)&gt;0,LEN(I$18)&gt;0), IF('3. Option evaluation'!I58="", "no data", IF(I$20="Low", 100-('3. Option evaluation'!I58-MIN(INDEX(PreferenceMatrix,,I$17)))/(MAX('3. Option evaluation'!I$29:I$64)-MIN('3. Option evaluation'!I$29:I$64))*100, IF(I$20="High", ('3. Option evaluation'!I58-MIN('3. Option evaluation'!I$29:I$64))/(MAX('3. Option evaluation'!I$29:I$64)-MIN('3. Option evaluation'!I$29:I$64))*100, "Check Step 3. "))),""), 0)</f>
        <v/>
      </c>
      <c r="J51" s="31" t="str">
        <f>IFERROR(IF(AND(LEN($C51)&gt;0,LEN(J$18)&gt;0), IF('3. Option evaluation'!J58="", "no data", IF(J$20="Low", 100-('3. Option evaluation'!J58-MIN(INDEX(PreferenceMatrix,,J$17)))/(MAX('3. Option evaluation'!J$29:J$64)-MIN('3. Option evaluation'!J$29:J$64))*100, IF(J$20="High", ('3. Option evaluation'!J58-MIN('3. Option evaluation'!J$29:J$64))/(MAX('3. Option evaluation'!J$29:J$64)-MIN('3. Option evaluation'!J$29:J$64))*100, "Check Step 3. "))),""), 0)</f>
        <v/>
      </c>
      <c r="K51" s="31" t="str">
        <f>IFERROR(IF(AND(LEN($C51)&gt;0,LEN(K$18)&gt;0), IF('3. Option evaluation'!K58="", "no data", IF(K$20="Low", 100-('3. Option evaluation'!K58-MIN(INDEX(PreferenceMatrix,,K$17)))/(MAX('3. Option evaluation'!K$29:K$64)-MIN('3. Option evaluation'!K$29:K$64))*100, IF(K$20="High", ('3. Option evaluation'!K58-MIN('3. Option evaluation'!K$29:K$64))/(MAX('3. Option evaluation'!K$29:K$64)-MIN('3. Option evaluation'!K$29:K$64))*100, "Check Step 3. "))),""), 0)</f>
        <v/>
      </c>
      <c r="L51" s="31" t="str">
        <f>IFERROR(IF(AND(LEN($C51)&gt;0,LEN(L$18)&gt;0), IF('3. Option evaluation'!L58="", "no data", IF(L$20="Low", 100-('3. Option evaluation'!L58-MIN(INDEX(PreferenceMatrix,,L$17)))/(MAX('3. Option evaluation'!L$29:L$64)-MIN('3. Option evaluation'!L$29:L$64))*100, IF(L$20="High", ('3. Option evaluation'!L58-MIN('3. Option evaluation'!L$29:L$64))/(MAX('3. Option evaluation'!L$29:L$64)-MIN('3. Option evaluation'!L$29:L$64))*100, "Check Step 3. "))),""), 0)</f>
        <v/>
      </c>
      <c r="M51" s="31" t="str">
        <f>IFERROR(IF(AND(LEN($C51)&gt;0,LEN(M$18)&gt;0), IF('3. Option evaluation'!M58="", "no data", IF(M$20="Low", 100-('3. Option evaluation'!M58-MIN(INDEX(PreferenceMatrix,,M$17)))/(MAX('3. Option evaluation'!M$29:M$64)-MIN('3. Option evaluation'!M$29:M$64))*100, IF(M$20="High", ('3. Option evaluation'!M58-MIN('3. Option evaluation'!M$29:M$64))/(MAX('3. Option evaluation'!M$29:M$64)-MIN('3. Option evaluation'!M$29:M$64))*100, "Check Step 3. "))),""), 0)</f>
        <v/>
      </c>
      <c r="N51" s="31" t="str">
        <f>IFERROR(IF(AND(LEN($C51)&gt;0,LEN(N$18)&gt;0), IF('3. Option evaluation'!N58="", "no data", IF(N$20="Low", 100-('3. Option evaluation'!N58-MIN(INDEX(PreferenceMatrix,,N$17)))/(MAX('3. Option evaluation'!N$29:N$64)-MIN('3. Option evaluation'!N$29:N$64))*100, IF(N$20="High", ('3. Option evaluation'!N58-MIN('3. Option evaluation'!N$29:N$64))/(MAX('3. Option evaluation'!N$29:N$64)-MIN('3. Option evaluation'!N$29:N$64))*100, "Check Step 3. "))),""), 0)</f>
        <v/>
      </c>
      <c r="O51" s="31" t="str">
        <f>IFERROR(IF(AND(LEN($C51)&gt;0,LEN(O$18)&gt;0), IF('3. Option evaluation'!O58="", "no data", IF(O$20="Low", 100-('3. Option evaluation'!O58-MIN(INDEX(PreferenceMatrix,,O$17)))/(MAX('3. Option evaluation'!O$29:O$64)-MIN('3. Option evaluation'!O$29:O$64))*100, IF(O$20="High", ('3. Option evaluation'!O58-MIN('3. Option evaluation'!O$29:O$64))/(MAX('3. Option evaluation'!O$29:O$64)-MIN('3. Option evaluation'!O$29:O$64))*100, "Check Step 3. "))),""), 0)</f>
        <v/>
      </c>
      <c r="P51" s="66" t="str">
        <f t="shared" si="0"/>
        <v/>
      </c>
    </row>
    <row r="52" spans="3:16" ht="15.75" thickBot="1" x14ac:dyDescent="0.3">
      <c r="C52" s="68" t="str">
        <f>'3. Option evaluation'!C59</f>
        <v/>
      </c>
      <c r="D52" s="31" t="str">
        <f>IFERROR(IF(AND(LEN($C52)&gt;0,LEN(D$18)&gt;0), IF('3. Option evaluation'!D59="", "no data", IF(D$20="Low", 100-('3. Option evaluation'!D59-MIN(INDEX(PreferenceMatrix,,D$17)))/(MAX('3. Option evaluation'!D$29:D$64)-MIN('3. Option evaluation'!D$29:D$64))*100, IF(D$20="High", ('3. Option evaluation'!D59-MIN('3. Option evaluation'!D$29:D$64))/(MAX('3. Option evaluation'!D$29:D$64)-MIN('3. Option evaluation'!D$29:D$64))*100, "Check Step 3. "))),""), 0)</f>
        <v/>
      </c>
      <c r="E52" s="31" t="str">
        <f>IFERROR(IF(AND(LEN($C52)&gt;0,LEN(E$18)&gt;0), IF('3. Option evaluation'!E59="", "no data", IF(E$20="Low", 100-('3. Option evaluation'!E59-MIN(INDEX(PreferenceMatrix,,E$17)))/(MAX('3. Option evaluation'!E$29:E$64)-MIN('3. Option evaluation'!E$29:E$64))*100, IF(E$20="High", ('3. Option evaluation'!E59-MIN('3. Option evaluation'!E$29:E$64))/(MAX('3. Option evaluation'!E$29:E$64)-MIN('3. Option evaluation'!E$29:E$64))*100, "Check Step 3. "))),""), 0)</f>
        <v/>
      </c>
      <c r="F52" s="31" t="str">
        <f>IFERROR(IF(AND(LEN($C52)&gt;0,LEN(F$18)&gt;0), IF('3. Option evaluation'!F59="", "no data", IF(F$20="Low", 100-('3. Option evaluation'!F59-MIN(INDEX(PreferenceMatrix,,F$17)))/(MAX('3. Option evaluation'!F$29:F$64)-MIN('3. Option evaluation'!F$29:F$64))*100, IF(F$20="High", ('3. Option evaluation'!F59-MIN('3. Option evaluation'!F$29:F$64))/(MAX('3. Option evaluation'!F$29:F$64)-MIN('3. Option evaluation'!F$29:F$64))*100, "Check Step 3. "))),""), 0)</f>
        <v/>
      </c>
      <c r="G52" s="31" t="str">
        <f>IFERROR(IF(AND(LEN($C52)&gt;0,LEN(G$18)&gt;0), IF('3. Option evaluation'!G59="", "no data", IF(G$20="Low", 100-('3. Option evaluation'!G59-MIN(INDEX(PreferenceMatrix,,G$17)))/(MAX('3. Option evaluation'!G$29:G$64)-MIN('3. Option evaluation'!G$29:G$64))*100, IF(G$20="High", ('3. Option evaluation'!G59-MIN('3. Option evaluation'!G$29:G$64))/(MAX('3. Option evaluation'!G$29:G$64)-MIN('3. Option evaluation'!G$29:G$64))*100, "Check Step 3. "))),""), 0)</f>
        <v/>
      </c>
      <c r="H52" s="31" t="str">
        <f>IFERROR(IF(AND(LEN($C52)&gt;0,LEN(H$18)&gt;0), IF('3. Option evaluation'!H59="", "no data", IF(H$20="Low", 100-('3. Option evaluation'!H59-MIN(INDEX(PreferenceMatrix,,H$17)))/(MAX('3. Option evaluation'!H$29:H$64)-MIN('3. Option evaluation'!H$29:H$64))*100, IF(H$20="High", ('3. Option evaluation'!H59-MIN('3. Option evaluation'!H$29:H$64))/(MAX('3. Option evaluation'!H$29:H$64)-MIN('3. Option evaluation'!H$29:H$64))*100, "Check Step 3. "))),""), 0)</f>
        <v/>
      </c>
      <c r="I52" s="31" t="str">
        <f>IFERROR(IF(AND(LEN($C52)&gt;0,LEN(I$18)&gt;0), IF('3. Option evaluation'!I59="", "no data", IF(I$20="Low", 100-('3. Option evaluation'!I59-MIN(INDEX(PreferenceMatrix,,I$17)))/(MAX('3. Option evaluation'!I$29:I$64)-MIN('3. Option evaluation'!I$29:I$64))*100, IF(I$20="High", ('3. Option evaluation'!I59-MIN('3. Option evaluation'!I$29:I$64))/(MAX('3. Option evaluation'!I$29:I$64)-MIN('3. Option evaluation'!I$29:I$64))*100, "Check Step 3. "))),""), 0)</f>
        <v/>
      </c>
      <c r="J52" s="31" t="str">
        <f>IFERROR(IF(AND(LEN($C52)&gt;0,LEN(J$18)&gt;0), IF('3. Option evaluation'!J59="", "no data", IF(J$20="Low", 100-('3. Option evaluation'!J59-MIN(INDEX(PreferenceMatrix,,J$17)))/(MAX('3. Option evaluation'!J$29:J$64)-MIN('3. Option evaluation'!J$29:J$64))*100, IF(J$20="High", ('3. Option evaluation'!J59-MIN('3. Option evaluation'!J$29:J$64))/(MAX('3. Option evaluation'!J$29:J$64)-MIN('3. Option evaluation'!J$29:J$64))*100, "Check Step 3. "))),""), 0)</f>
        <v/>
      </c>
      <c r="K52" s="31" t="str">
        <f>IFERROR(IF(AND(LEN($C52)&gt;0,LEN(K$18)&gt;0), IF('3. Option evaluation'!K59="", "no data", IF(K$20="Low", 100-('3. Option evaluation'!K59-MIN(INDEX(PreferenceMatrix,,K$17)))/(MAX('3. Option evaluation'!K$29:K$64)-MIN('3. Option evaluation'!K$29:K$64))*100, IF(K$20="High", ('3. Option evaluation'!K59-MIN('3. Option evaluation'!K$29:K$64))/(MAX('3. Option evaluation'!K$29:K$64)-MIN('3. Option evaluation'!K$29:K$64))*100, "Check Step 3. "))),""), 0)</f>
        <v/>
      </c>
      <c r="L52" s="31" t="str">
        <f>IFERROR(IF(AND(LEN($C52)&gt;0,LEN(L$18)&gt;0), IF('3. Option evaluation'!L59="", "no data", IF(L$20="Low", 100-('3. Option evaluation'!L59-MIN(INDEX(PreferenceMatrix,,L$17)))/(MAX('3. Option evaluation'!L$29:L$64)-MIN('3. Option evaluation'!L$29:L$64))*100, IF(L$20="High", ('3. Option evaluation'!L59-MIN('3. Option evaluation'!L$29:L$64))/(MAX('3. Option evaluation'!L$29:L$64)-MIN('3. Option evaluation'!L$29:L$64))*100, "Check Step 3. "))),""), 0)</f>
        <v/>
      </c>
      <c r="M52" s="31" t="str">
        <f>IFERROR(IF(AND(LEN($C52)&gt;0,LEN(M$18)&gt;0), IF('3. Option evaluation'!M59="", "no data", IF(M$20="Low", 100-('3. Option evaluation'!M59-MIN(INDEX(PreferenceMatrix,,M$17)))/(MAX('3. Option evaluation'!M$29:M$64)-MIN('3. Option evaluation'!M$29:M$64))*100, IF(M$20="High", ('3. Option evaluation'!M59-MIN('3. Option evaluation'!M$29:M$64))/(MAX('3. Option evaluation'!M$29:M$64)-MIN('3. Option evaluation'!M$29:M$64))*100, "Check Step 3. "))),""), 0)</f>
        <v/>
      </c>
      <c r="N52" s="31" t="str">
        <f>IFERROR(IF(AND(LEN($C52)&gt;0,LEN(N$18)&gt;0), IF('3. Option evaluation'!N59="", "no data", IF(N$20="Low", 100-('3. Option evaluation'!N59-MIN(INDEX(PreferenceMatrix,,N$17)))/(MAX('3. Option evaluation'!N$29:N$64)-MIN('3. Option evaluation'!N$29:N$64))*100, IF(N$20="High", ('3. Option evaluation'!N59-MIN('3. Option evaluation'!N$29:N$64))/(MAX('3. Option evaluation'!N$29:N$64)-MIN('3. Option evaluation'!N$29:N$64))*100, "Check Step 3. "))),""), 0)</f>
        <v/>
      </c>
      <c r="O52" s="31" t="str">
        <f>IFERROR(IF(AND(LEN($C52)&gt;0,LEN(O$18)&gt;0), IF('3. Option evaluation'!O59="", "no data", IF(O$20="Low", 100-('3. Option evaluation'!O59-MIN(INDEX(PreferenceMatrix,,O$17)))/(MAX('3. Option evaluation'!O$29:O$64)-MIN('3. Option evaluation'!O$29:O$64))*100, IF(O$20="High", ('3. Option evaluation'!O59-MIN('3. Option evaluation'!O$29:O$64))/(MAX('3. Option evaluation'!O$29:O$64)-MIN('3. Option evaluation'!O$29:O$64))*100, "Check Step 3. "))),""), 0)</f>
        <v/>
      </c>
      <c r="P52" s="66" t="str">
        <f t="shared" si="0"/>
        <v/>
      </c>
    </row>
    <row r="53" spans="3:16" ht="15.75" thickBot="1" x14ac:dyDescent="0.3">
      <c r="C53" s="68" t="str">
        <f>'3. Option evaluation'!C60</f>
        <v/>
      </c>
      <c r="D53" s="31" t="str">
        <f>IFERROR(IF(AND(LEN($C53)&gt;0,LEN(D$18)&gt;0), IF('3. Option evaluation'!D60="", "no data", IF(D$20="Low", 100-('3. Option evaluation'!D60-MIN(INDEX(PreferenceMatrix,,D$17)))/(MAX('3. Option evaluation'!D$29:D$64)-MIN('3. Option evaluation'!D$29:D$64))*100, IF(D$20="High", ('3. Option evaluation'!D60-MIN('3. Option evaluation'!D$29:D$64))/(MAX('3. Option evaluation'!D$29:D$64)-MIN('3. Option evaluation'!D$29:D$64))*100, "Check Step 3. "))),""), 0)</f>
        <v/>
      </c>
      <c r="E53" s="31" t="str">
        <f>IFERROR(IF(AND(LEN($C53)&gt;0,LEN(E$18)&gt;0), IF('3. Option evaluation'!E60="", "no data", IF(E$20="Low", 100-('3. Option evaluation'!E60-MIN(INDEX(PreferenceMatrix,,E$17)))/(MAX('3. Option evaluation'!E$29:E$64)-MIN('3. Option evaluation'!E$29:E$64))*100, IF(E$20="High", ('3. Option evaluation'!E60-MIN('3. Option evaluation'!E$29:E$64))/(MAX('3. Option evaluation'!E$29:E$64)-MIN('3. Option evaluation'!E$29:E$64))*100, "Check Step 3. "))),""), 0)</f>
        <v/>
      </c>
      <c r="F53" s="31" t="str">
        <f>IFERROR(IF(AND(LEN($C53)&gt;0,LEN(F$18)&gt;0), IF('3. Option evaluation'!F60="", "no data", IF(F$20="Low", 100-('3. Option evaluation'!F60-MIN(INDEX(PreferenceMatrix,,F$17)))/(MAX('3. Option evaluation'!F$29:F$64)-MIN('3. Option evaluation'!F$29:F$64))*100, IF(F$20="High", ('3. Option evaluation'!F60-MIN('3. Option evaluation'!F$29:F$64))/(MAX('3. Option evaluation'!F$29:F$64)-MIN('3. Option evaluation'!F$29:F$64))*100, "Check Step 3. "))),""), 0)</f>
        <v/>
      </c>
      <c r="G53" s="31" t="str">
        <f>IFERROR(IF(AND(LEN($C53)&gt;0,LEN(G$18)&gt;0), IF('3. Option evaluation'!G60="", "no data", IF(G$20="Low", 100-('3. Option evaluation'!G60-MIN(INDEX(PreferenceMatrix,,G$17)))/(MAX('3. Option evaluation'!G$29:G$64)-MIN('3. Option evaluation'!G$29:G$64))*100, IF(G$20="High", ('3. Option evaluation'!G60-MIN('3. Option evaluation'!G$29:G$64))/(MAX('3. Option evaluation'!G$29:G$64)-MIN('3. Option evaluation'!G$29:G$64))*100, "Check Step 3. "))),""), 0)</f>
        <v/>
      </c>
      <c r="H53" s="31" t="str">
        <f>IFERROR(IF(AND(LEN($C53)&gt;0,LEN(H$18)&gt;0), IF('3. Option evaluation'!H60="", "no data", IF(H$20="Low", 100-('3. Option evaluation'!H60-MIN(INDEX(PreferenceMatrix,,H$17)))/(MAX('3. Option evaluation'!H$29:H$64)-MIN('3. Option evaluation'!H$29:H$64))*100, IF(H$20="High", ('3. Option evaluation'!H60-MIN('3. Option evaluation'!H$29:H$64))/(MAX('3. Option evaluation'!H$29:H$64)-MIN('3. Option evaluation'!H$29:H$64))*100, "Check Step 3. "))),""), 0)</f>
        <v/>
      </c>
      <c r="I53" s="31" t="str">
        <f>IFERROR(IF(AND(LEN($C53)&gt;0,LEN(I$18)&gt;0), IF('3. Option evaluation'!I60="", "no data", IF(I$20="Low", 100-('3. Option evaluation'!I60-MIN(INDEX(PreferenceMatrix,,I$17)))/(MAX('3. Option evaluation'!I$29:I$64)-MIN('3. Option evaluation'!I$29:I$64))*100, IF(I$20="High", ('3. Option evaluation'!I60-MIN('3. Option evaluation'!I$29:I$64))/(MAX('3. Option evaluation'!I$29:I$64)-MIN('3. Option evaluation'!I$29:I$64))*100, "Check Step 3. "))),""), 0)</f>
        <v/>
      </c>
      <c r="J53" s="31" t="str">
        <f>IFERROR(IF(AND(LEN($C53)&gt;0,LEN(J$18)&gt;0), IF('3. Option evaluation'!J60="", "no data", IF(J$20="Low", 100-('3. Option evaluation'!J60-MIN(INDEX(PreferenceMatrix,,J$17)))/(MAX('3. Option evaluation'!J$29:J$64)-MIN('3. Option evaluation'!J$29:J$64))*100, IF(J$20="High", ('3. Option evaluation'!J60-MIN('3. Option evaluation'!J$29:J$64))/(MAX('3. Option evaluation'!J$29:J$64)-MIN('3. Option evaluation'!J$29:J$64))*100, "Check Step 3. "))),""), 0)</f>
        <v/>
      </c>
      <c r="K53" s="31" t="str">
        <f>IFERROR(IF(AND(LEN($C53)&gt;0,LEN(K$18)&gt;0), IF('3. Option evaluation'!K60="", "no data", IF(K$20="Low", 100-('3. Option evaluation'!K60-MIN(INDEX(PreferenceMatrix,,K$17)))/(MAX('3. Option evaluation'!K$29:K$64)-MIN('3. Option evaluation'!K$29:K$64))*100, IF(K$20="High", ('3. Option evaluation'!K60-MIN('3. Option evaluation'!K$29:K$64))/(MAX('3. Option evaluation'!K$29:K$64)-MIN('3. Option evaluation'!K$29:K$64))*100, "Check Step 3. "))),""), 0)</f>
        <v/>
      </c>
      <c r="L53" s="31" t="str">
        <f>IFERROR(IF(AND(LEN($C53)&gt;0,LEN(L$18)&gt;0), IF('3. Option evaluation'!L60="", "no data", IF(L$20="Low", 100-('3. Option evaluation'!L60-MIN(INDEX(PreferenceMatrix,,L$17)))/(MAX('3. Option evaluation'!L$29:L$64)-MIN('3. Option evaluation'!L$29:L$64))*100, IF(L$20="High", ('3. Option evaluation'!L60-MIN('3. Option evaluation'!L$29:L$64))/(MAX('3. Option evaluation'!L$29:L$64)-MIN('3. Option evaluation'!L$29:L$64))*100, "Check Step 3. "))),""), 0)</f>
        <v/>
      </c>
      <c r="M53" s="31" t="str">
        <f>IFERROR(IF(AND(LEN($C53)&gt;0,LEN(M$18)&gt;0), IF('3. Option evaluation'!M60="", "no data", IF(M$20="Low", 100-('3. Option evaluation'!M60-MIN(INDEX(PreferenceMatrix,,M$17)))/(MAX('3. Option evaluation'!M$29:M$64)-MIN('3. Option evaluation'!M$29:M$64))*100, IF(M$20="High", ('3. Option evaluation'!M60-MIN('3. Option evaluation'!M$29:M$64))/(MAX('3. Option evaluation'!M$29:M$64)-MIN('3. Option evaluation'!M$29:M$64))*100, "Check Step 3. "))),""), 0)</f>
        <v/>
      </c>
      <c r="N53" s="31" t="str">
        <f>IFERROR(IF(AND(LEN($C53)&gt;0,LEN(N$18)&gt;0), IF('3. Option evaluation'!N60="", "no data", IF(N$20="Low", 100-('3. Option evaluation'!N60-MIN(INDEX(PreferenceMatrix,,N$17)))/(MAX('3. Option evaluation'!N$29:N$64)-MIN('3. Option evaluation'!N$29:N$64))*100, IF(N$20="High", ('3. Option evaluation'!N60-MIN('3. Option evaluation'!N$29:N$64))/(MAX('3. Option evaluation'!N$29:N$64)-MIN('3. Option evaluation'!N$29:N$64))*100, "Check Step 3. "))),""), 0)</f>
        <v/>
      </c>
      <c r="O53" s="31" t="str">
        <f>IFERROR(IF(AND(LEN($C53)&gt;0,LEN(O$18)&gt;0), IF('3. Option evaluation'!O60="", "no data", IF(O$20="Low", 100-('3. Option evaluation'!O60-MIN(INDEX(PreferenceMatrix,,O$17)))/(MAX('3. Option evaluation'!O$29:O$64)-MIN('3. Option evaluation'!O$29:O$64))*100, IF(O$20="High", ('3. Option evaluation'!O60-MIN('3. Option evaluation'!O$29:O$64))/(MAX('3. Option evaluation'!O$29:O$64)-MIN('3. Option evaluation'!O$29:O$64))*100, "Check Step 3. "))),""), 0)</f>
        <v/>
      </c>
      <c r="P53" s="66" t="str">
        <f t="shared" si="0"/>
        <v/>
      </c>
    </row>
    <row r="54" spans="3:16" ht="15.75" thickBot="1" x14ac:dyDescent="0.3">
      <c r="C54" s="68" t="str">
        <f>'3. Option evaluation'!C61</f>
        <v/>
      </c>
      <c r="D54" s="31" t="str">
        <f>IFERROR(IF(AND(LEN($C54)&gt;0,LEN(D$18)&gt;0), IF('3. Option evaluation'!D61="", "no data", IF(D$20="Low", 100-('3. Option evaluation'!D61-MIN(INDEX(PreferenceMatrix,,D$17)))/(MAX('3. Option evaluation'!D$29:D$64)-MIN('3. Option evaluation'!D$29:D$64))*100, IF(D$20="High", ('3. Option evaluation'!D61-MIN('3. Option evaluation'!D$29:D$64))/(MAX('3. Option evaluation'!D$29:D$64)-MIN('3. Option evaluation'!D$29:D$64))*100, "Check Step 3. "))),""), 0)</f>
        <v/>
      </c>
      <c r="E54" s="31" t="str">
        <f>IFERROR(IF(AND(LEN($C54)&gt;0,LEN(E$18)&gt;0), IF('3. Option evaluation'!E61="", "no data", IF(E$20="Low", 100-('3. Option evaluation'!E61-MIN(INDEX(PreferenceMatrix,,E$17)))/(MAX('3. Option evaluation'!E$29:E$64)-MIN('3. Option evaluation'!E$29:E$64))*100, IF(E$20="High", ('3. Option evaluation'!E61-MIN('3. Option evaluation'!E$29:E$64))/(MAX('3. Option evaluation'!E$29:E$64)-MIN('3. Option evaluation'!E$29:E$64))*100, "Check Step 3. "))),""), 0)</f>
        <v/>
      </c>
      <c r="F54" s="31" t="str">
        <f>IFERROR(IF(AND(LEN($C54)&gt;0,LEN(F$18)&gt;0), IF('3. Option evaluation'!F61="", "no data", IF(F$20="Low", 100-('3. Option evaluation'!F61-MIN(INDEX(PreferenceMatrix,,F$17)))/(MAX('3. Option evaluation'!F$29:F$64)-MIN('3. Option evaluation'!F$29:F$64))*100, IF(F$20="High", ('3. Option evaluation'!F61-MIN('3. Option evaluation'!F$29:F$64))/(MAX('3. Option evaluation'!F$29:F$64)-MIN('3. Option evaluation'!F$29:F$64))*100, "Check Step 3. "))),""), 0)</f>
        <v/>
      </c>
      <c r="G54" s="31" t="str">
        <f>IFERROR(IF(AND(LEN($C54)&gt;0,LEN(G$18)&gt;0), IF('3. Option evaluation'!G61="", "no data", IF(G$20="Low", 100-('3. Option evaluation'!G61-MIN(INDEX(PreferenceMatrix,,G$17)))/(MAX('3. Option evaluation'!G$29:G$64)-MIN('3. Option evaluation'!G$29:G$64))*100, IF(G$20="High", ('3. Option evaluation'!G61-MIN('3. Option evaluation'!G$29:G$64))/(MAX('3. Option evaluation'!G$29:G$64)-MIN('3. Option evaluation'!G$29:G$64))*100, "Check Step 3. "))),""), 0)</f>
        <v/>
      </c>
      <c r="H54" s="31" t="str">
        <f>IFERROR(IF(AND(LEN($C54)&gt;0,LEN(H$18)&gt;0), IF('3. Option evaluation'!H61="", "no data", IF(H$20="Low", 100-('3. Option evaluation'!H61-MIN(INDEX(PreferenceMatrix,,H$17)))/(MAX('3. Option evaluation'!H$29:H$64)-MIN('3. Option evaluation'!H$29:H$64))*100, IF(H$20="High", ('3. Option evaluation'!H61-MIN('3. Option evaluation'!H$29:H$64))/(MAX('3. Option evaluation'!H$29:H$64)-MIN('3. Option evaluation'!H$29:H$64))*100, "Check Step 3. "))),""), 0)</f>
        <v/>
      </c>
      <c r="I54" s="31" t="str">
        <f>IFERROR(IF(AND(LEN($C54)&gt;0,LEN(I$18)&gt;0), IF('3. Option evaluation'!I61="", "no data", IF(I$20="Low", 100-('3. Option evaluation'!I61-MIN(INDEX(PreferenceMatrix,,I$17)))/(MAX('3. Option evaluation'!I$29:I$64)-MIN('3. Option evaluation'!I$29:I$64))*100, IF(I$20="High", ('3. Option evaluation'!I61-MIN('3. Option evaluation'!I$29:I$64))/(MAX('3. Option evaluation'!I$29:I$64)-MIN('3. Option evaluation'!I$29:I$64))*100, "Check Step 3. "))),""), 0)</f>
        <v/>
      </c>
      <c r="J54" s="31" t="str">
        <f>IFERROR(IF(AND(LEN($C54)&gt;0,LEN(J$18)&gt;0), IF('3. Option evaluation'!J61="", "no data", IF(J$20="Low", 100-('3. Option evaluation'!J61-MIN(INDEX(PreferenceMatrix,,J$17)))/(MAX('3. Option evaluation'!J$29:J$64)-MIN('3. Option evaluation'!J$29:J$64))*100, IF(J$20="High", ('3. Option evaluation'!J61-MIN('3. Option evaluation'!J$29:J$64))/(MAX('3. Option evaluation'!J$29:J$64)-MIN('3. Option evaluation'!J$29:J$64))*100, "Check Step 3. "))),""), 0)</f>
        <v/>
      </c>
      <c r="K54" s="31" t="str">
        <f>IFERROR(IF(AND(LEN($C54)&gt;0,LEN(K$18)&gt;0), IF('3. Option evaluation'!K61="", "no data", IF(K$20="Low", 100-('3. Option evaluation'!K61-MIN(INDEX(PreferenceMatrix,,K$17)))/(MAX('3. Option evaluation'!K$29:K$64)-MIN('3. Option evaluation'!K$29:K$64))*100, IF(K$20="High", ('3. Option evaluation'!K61-MIN('3. Option evaluation'!K$29:K$64))/(MAX('3. Option evaluation'!K$29:K$64)-MIN('3. Option evaluation'!K$29:K$64))*100, "Check Step 3. "))),""), 0)</f>
        <v/>
      </c>
      <c r="L54" s="31" t="str">
        <f>IFERROR(IF(AND(LEN($C54)&gt;0,LEN(L$18)&gt;0), IF('3. Option evaluation'!L61="", "no data", IF(L$20="Low", 100-('3. Option evaluation'!L61-MIN(INDEX(PreferenceMatrix,,L$17)))/(MAX('3. Option evaluation'!L$29:L$64)-MIN('3. Option evaluation'!L$29:L$64))*100, IF(L$20="High", ('3. Option evaluation'!L61-MIN('3. Option evaluation'!L$29:L$64))/(MAX('3. Option evaluation'!L$29:L$64)-MIN('3. Option evaluation'!L$29:L$64))*100, "Check Step 3. "))),""), 0)</f>
        <v/>
      </c>
      <c r="M54" s="31" t="str">
        <f>IFERROR(IF(AND(LEN($C54)&gt;0,LEN(M$18)&gt;0), IF('3. Option evaluation'!M61="", "no data", IF(M$20="Low", 100-('3. Option evaluation'!M61-MIN(INDEX(PreferenceMatrix,,M$17)))/(MAX('3. Option evaluation'!M$29:M$64)-MIN('3. Option evaluation'!M$29:M$64))*100, IF(M$20="High", ('3. Option evaluation'!M61-MIN('3. Option evaluation'!M$29:M$64))/(MAX('3. Option evaluation'!M$29:M$64)-MIN('3. Option evaluation'!M$29:M$64))*100, "Check Step 3. "))),""), 0)</f>
        <v/>
      </c>
      <c r="N54" s="31" t="str">
        <f>IFERROR(IF(AND(LEN($C54)&gt;0,LEN(N$18)&gt;0), IF('3. Option evaluation'!N61="", "no data", IF(N$20="Low", 100-('3. Option evaluation'!N61-MIN(INDEX(PreferenceMatrix,,N$17)))/(MAX('3. Option evaluation'!N$29:N$64)-MIN('3. Option evaluation'!N$29:N$64))*100, IF(N$20="High", ('3. Option evaluation'!N61-MIN('3. Option evaluation'!N$29:N$64))/(MAX('3. Option evaluation'!N$29:N$64)-MIN('3. Option evaluation'!N$29:N$64))*100, "Check Step 3. "))),""), 0)</f>
        <v/>
      </c>
      <c r="O54" s="31" t="str">
        <f>IFERROR(IF(AND(LEN($C54)&gt;0,LEN(O$18)&gt;0), IF('3. Option evaluation'!O61="", "no data", IF(O$20="Low", 100-('3. Option evaluation'!O61-MIN(INDEX(PreferenceMatrix,,O$17)))/(MAX('3. Option evaluation'!O$29:O$64)-MIN('3. Option evaluation'!O$29:O$64))*100, IF(O$20="High", ('3. Option evaluation'!O61-MIN('3. Option evaluation'!O$29:O$64))/(MAX('3. Option evaluation'!O$29:O$64)-MIN('3. Option evaluation'!O$29:O$64))*100, "Check Step 3. "))),""), 0)</f>
        <v/>
      </c>
      <c r="P54" s="66" t="str">
        <f t="shared" si="0"/>
        <v/>
      </c>
    </row>
    <row r="55" spans="3:16" ht="15.75" thickBot="1" x14ac:dyDescent="0.3">
      <c r="C55" s="68" t="str">
        <f>'3. Option evaluation'!C62</f>
        <v/>
      </c>
      <c r="D55" s="31" t="str">
        <f>IFERROR(IF(AND(LEN($C55)&gt;0,LEN(D$18)&gt;0), IF('3. Option evaluation'!D62="", "no data", IF(D$20="Low", 100-('3. Option evaluation'!D62-MIN(INDEX(PreferenceMatrix,,D$17)))/(MAX('3. Option evaluation'!D$29:D$64)-MIN('3. Option evaluation'!D$29:D$64))*100, IF(D$20="High", ('3. Option evaluation'!D62-MIN('3. Option evaluation'!D$29:D$64))/(MAX('3. Option evaluation'!D$29:D$64)-MIN('3. Option evaluation'!D$29:D$64))*100, "Check Step 3. "))),""), 0)</f>
        <v/>
      </c>
      <c r="E55" s="31" t="str">
        <f>IFERROR(IF(AND(LEN($C55)&gt;0,LEN(E$18)&gt;0), IF('3. Option evaluation'!E62="", "no data", IF(E$20="Low", 100-('3. Option evaluation'!E62-MIN(INDEX(PreferenceMatrix,,E$17)))/(MAX('3. Option evaluation'!E$29:E$64)-MIN('3. Option evaluation'!E$29:E$64))*100, IF(E$20="High", ('3. Option evaluation'!E62-MIN('3. Option evaluation'!E$29:E$64))/(MAX('3. Option evaluation'!E$29:E$64)-MIN('3. Option evaluation'!E$29:E$64))*100, "Check Step 3. "))),""), 0)</f>
        <v/>
      </c>
      <c r="F55" s="31" t="str">
        <f>IFERROR(IF(AND(LEN($C55)&gt;0,LEN(F$18)&gt;0), IF('3. Option evaluation'!F62="", "no data", IF(F$20="Low", 100-('3. Option evaluation'!F62-MIN(INDEX(PreferenceMatrix,,F$17)))/(MAX('3. Option evaluation'!F$29:F$64)-MIN('3. Option evaluation'!F$29:F$64))*100, IF(F$20="High", ('3. Option evaluation'!F62-MIN('3. Option evaluation'!F$29:F$64))/(MAX('3. Option evaluation'!F$29:F$64)-MIN('3. Option evaluation'!F$29:F$64))*100, "Check Step 3. "))),""), 0)</f>
        <v/>
      </c>
      <c r="G55" s="31" t="str">
        <f>IFERROR(IF(AND(LEN($C55)&gt;0,LEN(G$18)&gt;0), IF('3. Option evaluation'!G62="", "no data", IF(G$20="Low", 100-('3. Option evaluation'!G62-MIN(INDEX(PreferenceMatrix,,G$17)))/(MAX('3. Option evaluation'!G$29:G$64)-MIN('3. Option evaluation'!G$29:G$64))*100, IF(G$20="High", ('3. Option evaluation'!G62-MIN('3. Option evaluation'!G$29:G$64))/(MAX('3. Option evaluation'!G$29:G$64)-MIN('3. Option evaluation'!G$29:G$64))*100, "Check Step 3. "))),""), 0)</f>
        <v/>
      </c>
      <c r="H55" s="31" t="str">
        <f>IFERROR(IF(AND(LEN($C55)&gt;0,LEN(H$18)&gt;0), IF('3. Option evaluation'!H62="", "no data", IF(H$20="Low", 100-('3. Option evaluation'!H62-MIN(INDEX(PreferenceMatrix,,H$17)))/(MAX('3. Option evaluation'!H$29:H$64)-MIN('3. Option evaluation'!H$29:H$64))*100, IF(H$20="High", ('3. Option evaluation'!H62-MIN('3. Option evaluation'!H$29:H$64))/(MAX('3. Option evaluation'!H$29:H$64)-MIN('3. Option evaluation'!H$29:H$64))*100, "Check Step 3. "))),""), 0)</f>
        <v/>
      </c>
      <c r="I55" s="31" t="str">
        <f>IFERROR(IF(AND(LEN($C55)&gt;0,LEN(I$18)&gt;0), IF('3. Option evaluation'!I62="", "no data", IF(I$20="Low", 100-('3. Option evaluation'!I62-MIN(INDEX(PreferenceMatrix,,I$17)))/(MAX('3. Option evaluation'!I$29:I$64)-MIN('3. Option evaluation'!I$29:I$64))*100, IF(I$20="High", ('3. Option evaluation'!I62-MIN('3. Option evaluation'!I$29:I$64))/(MAX('3. Option evaluation'!I$29:I$64)-MIN('3. Option evaluation'!I$29:I$64))*100, "Check Step 3. "))),""), 0)</f>
        <v/>
      </c>
      <c r="J55" s="31" t="str">
        <f>IFERROR(IF(AND(LEN($C55)&gt;0,LEN(J$18)&gt;0), IF('3. Option evaluation'!J62="", "no data", IF(J$20="Low", 100-('3. Option evaluation'!J62-MIN(INDEX(PreferenceMatrix,,J$17)))/(MAX('3. Option evaluation'!J$29:J$64)-MIN('3. Option evaluation'!J$29:J$64))*100, IF(J$20="High", ('3. Option evaluation'!J62-MIN('3. Option evaluation'!J$29:J$64))/(MAX('3. Option evaluation'!J$29:J$64)-MIN('3. Option evaluation'!J$29:J$64))*100, "Check Step 3. "))),""), 0)</f>
        <v/>
      </c>
      <c r="K55" s="31" t="str">
        <f>IFERROR(IF(AND(LEN($C55)&gt;0,LEN(K$18)&gt;0), IF('3. Option evaluation'!K62="", "no data", IF(K$20="Low", 100-('3. Option evaluation'!K62-MIN(INDEX(PreferenceMatrix,,K$17)))/(MAX('3. Option evaluation'!K$29:K$64)-MIN('3. Option evaluation'!K$29:K$64))*100, IF(K$20="High", ('3. Option evaluation'!K62-MIN('3. Option evaluation'!K$29:K$64))/(MAX('3. Option evaluation'!K$29:K$64)-MIN('3. Option evaluation'!K$29:K$64))*100, "Check Step 3. "))),""), 0)</f>
        <v/>
      </c>
      <c r="L55" s="31" t="str">
        <f>IFERROR(IF(AND(LEN($C55)&gt;0,LEN(L$18)&gt;0), IF('3. Option evaluation'!L62="", "no data", IF(L$20="Low", 100-('3. Option evaluation'!L62-MIN(INDEX(PreferenceMatrix,,L$17)))/(MAX('3. Option evaluation'!L$29:L$64)-MIN('3. Option evaluation'!L$29:L$64))*100, IF(L$20="High", ('3. Option evaluation'!L62-MIN('3. Option evaluation'!L$29:L$64))/(MAX('3. Option evaluation'!L$29:L$64)-MIN('3. Option evaluation'!L$29:L$64))*100, "Check Step 3. "))),""), 0)</f>
        <v/>
      </c>
      <c r="M55" s="31" t="str">
        <f>IFERROR(IF(AND(LEN($C55)&gt;0,LEN(M$18)&gt;0), IF('3. Option evaluation'!M62="", "no data", IF(M$20="Low", 100-('3. Option evaluation'!M62-MIN(INDEX(PreferenceMatrix,,M$17)))/(MAX('3. Option evaluation'!M$29:M$64)-MIN('3. Option evaluation'!M$29:M$64))*100, IF(M$20="High", ('3. Option evaluation'!M62-MIN('3. Option evaluation'!M$29:M$64))/(MAX('3. Option evaluation'!M$29:M$64)-MIN('3. Option evaluation'!M$29:M$64))*100, "Check Step 3. "))),""), 0)</f>
        <v/>
      </c>
      <c r="N55" s="31" t="str">
        <f>IFERROR(IF(AND(LEN($C55)&gt;0,LEN(N$18)&gt;0), IF('3. Option evaluation'!N62="", "no data", IF(N$20="Low", 100-('3. Option evaluation'!N62-MIN(INDEX(PreferenceMatrix,,N$17)))/(MAX('3. Option evaluation'!N$29:N$64)-MIN('3. Option evaluation'!N$29:N$64))*100, IF(N$20="High", ('3. Option evaluation'!N62-MIN('3. Option evaluation'!N$29:N$64))/(MAX('3. Option evaluation'!N$29:N$64)-MIN('3. Option evaluation'!N$29:N$64))*100, "Check Step 3. "))),""), 0)</f>
        <v/>
      </c>
      <c r="O55" s="31" t="str">
        <f>IFERROR(IF(AND(LEN($C55)&gt;0,LEN(O$18)&gt;0), IF('3. Option evaluation'!O62="", "no data", IF(O$20="Low", 100-('3. Option evaluation'!O62-MIN(INDEX(PreferenceMatrix,,O$17)))/(MAX('3. Option evaluation'!O$29:O$64)-MIN('3. Option evaluation'!O$29:O$64))*100, IF(O$20="High", ('3. Option evaluation'!O62-MIN('3. Option evaluation'!O$29:O$64))/(MAX('3. Option evaluation'!O$29:O$64)-MIN('3. Option evaluation'!O$29:O$64))*100, "Check Step 3. "))),""), 0)</f>
        <v/>
      </c>
      <c r="P55" s="66" t="str">
        <f t="shared" si="0"/>
        <v/>
      </c>
    </row>
    <row r="56" spans="3:16" ht="15.75" thickBot="1" x14ac:dyDescent="0.3">
      <c r="C56" s="68" t="str">
        <f>'3. Option evaluation'!C63</f>
        <v/>
      </c>
      <c r="D56" s="31" t="str">
        <f>IFERROR(IF(AND(LEN($C56)&gt;0,LEN(D$18)&gt;0), IF('3. Option evaluation'!D63="", "no data", IF(D$20="Low", 100-('3. Option evaluation'!D63-MIN(INDEX(PreferenceMatrix,,D$17)))/(MAX('3. Option evaluation'!D$29:D$64)-MIN('3. Option evaluation'!D$29:D$64))*100, IF(D$20="High", ('3. Option evaluation'!D63-MIN('3. Option evaluation'!D$29:D$64))/(MAX('3. Option evaluation'!D$29:D$64)-MIN('3. Option evaluation'!D$29:D$64))*100, "Check Step 3. "))),""), 0)</f>
        <v/>
      </c>
      <c r="E56" s="31" t="str">
        <f>IFERROR(IF(AND(LEN($C56)&gt;0,LEN(E$18)&gt;0), IF('3. Option evaluation'!E63="", "no data", IF(E$20="Low", 100-('3. Option evaluation'!E63-MIN(INDEX(PreferenceMatrix,,E$17)))/(MAX('3. Option evaluation'!E$29:E$64)-MIN('3. Option evaluation'!E$29:E$64))*100, IF(E$20="High", ('3. Option evaluation'!E63-MIN('3. Option evaluation'!E$29:E$64))/(MAX('3. Option evaluation'!E$29:E$64)-MIN('3. Option evaluation'!E$29:E$64))*100, "Check Step 3. "))),""), 0)</f>
        <v/>
      </c>
      <c r="F56" s="31" t="str">
        <f>IFERROR(IF(AND(LEN($C56)&gt;0,LEN(F$18)&gt;0), IF('3. Option evaluation'!F63="", "no data", IF(F$20="Low", 100-('3. Option evaluation'!F63-MIN(INDEX(PreferenceMatrix,,F$17)))/(MAX('3. Option evaluation'!F$29:F$64)-MIN('3. Option evaluation'!F$29:F$64))*100, IF(F$20="High", ('3. Option evaluation'!F63-MIN('3. Option evaluation'!F$29:F$64))/(MAX('3. Option evaluation'!F$29:F$64)-MIN('3. Option evaluation'!F$29:F$64))*100, "Check Step 3. "))),""), 0)</f>
        <v/>
      </c>
      <c r="G56" s="31" t="str">
        <f>IFERROR(IF(AND(LEN($C56)&gt;0,LEN(G$18)&gt;0), IF('3. Option evaluation'!G63="", "no data", IF(G$20="Low", 100-('3. Option evaluation'!G63-MIN(INDEX(PreferenceMatrix,,G$17)))/(MAX('3. Option evaluation'!G$29:G$64)-MIN('3. Option evaluation'!G$29:G$64))*100, IF(G$20="High", ('3. Option evaluation'!G63-MIN('3. Option evaluation'!G$29:G$64))/(MAX('3. Option evaluation'!G$29:G$64)-MIN('3. Option evaluation'!G$29:G$64))*100, "Check Step 3. "))),""), 0)</f>
        <v/>
      </c>
      <c r="H56" s="31" t="str">
        <f>IFERROR(IF(AND(LEN($C56)&gt;0,LEN(H$18)&gt;0), IF('3. Option evaluation'!H63="", "no data", IF(H$20="Low", 100-('3. Option evaluation'!H63-MIN(INDEX(PreferenceMatrix,,H$17)))/(MAX('3. Option evaluation'!H$29:H$64)-MIN('3. Option evaluation'!H$29:H$64))*100, IF(H$20="High", ('3. Option evaluation'!H63-MIN('3. Option evaluation'!H$29:H$64))/(MAX('3. Option evaluation'!H$29:H$64)-MIN('3. Option evaluation'!H$29:H$64))*100, "Check Step 3. "))),""), 0)</f>
        <v/>
      </c>
      <c r="I56" s="31" t="str">
        <f>IFERROR(IF(AND(LEN($C56)&gt;0,LEN(I$18)&gt;0), IF('3. Option evaluation'!I63="", "no data", IF(I$20="Low", 100-('3. Option evaluation'!I63-MIN(INDEX(PreferenceMatrix,,I$17)))/(MAX('3. Option evaluation'!I$29:I$64)-MIN('3. Option evaluation'!I$29:I$64))*100, IF(I$20="High", ('3. Option evaluation'!I63-MIN('3. Option evaluation'!I$29:I$64))/(MAX('3. Option evaluation'!I$29:I$64)-MIN('3. Option evaluation'!I$29:I$64))*100, "Check Step 3. "))),""), 0)</f>
        <v/>
      </c>
      <c r="J56" s="31" t="str">
        <f>IFERROR(IF(AND(LEN($C56)&gt;0,LEN(J$18)&gt;0), IF('3. Option evaluation'!J63="", "no data", IF(J$20="Low", 100-('3. Option evaluation'!J63-MIN(INDEX(PreferenceMatrix,,J$17)))/(MAX('3. Option evaluation'!J$29:J$64)-MIN('3. Option evaluation'!J$29:J$64))*100, IF(J$20="High", ('3. Option evaluation'!J63-MIN('3. Option evaluation'!J$29:J$64))/(MAX('3. Option evaluation'!J$29:J$64)-MIN('3. Option evaluation'!J$29:J$64))*100, "Check Step 3. "))),""), 0)</f>
        <v/>
      </c>
      <c r="K56" s="31" t="str">
        <f>IFERROR(IF(AND(LEN($C56)&gt;0,LEN(K$18)&gt;0), IF('3. Option evaluation'!K63="", "no data", IF(K$20="Low", 100-('3. Option evaluation'!K63-MIN(INDEX(PreferenceMatrix,,K$17)))/(MAX('3. Option evaluation'!K$29:K$64)-MIN('3. Option evaluation'!K$29:K$64))*100, IF(K$20="High", ('3. Option evaluation'!K63-MIN('3. Option evaluation'!K$29:K$64))/(MAX('3. Option evaluation'!K$29:K$64)-MIN('3. Option evaluation'!K$29:K$64))*100, "Check Step 3. "))),""), 0)</f>
        <v/>
      </c>
      <c r="L56" s="31" t="str">
        <f>IFERROR(IF(AND(LEN($C56)&gt;0,LEN(L$18)&gt;0), IF('3. Option evaluation'!L63="", "no data", IF(L$20="Low", 100-('3. Option evaluation'!L63-MIN(INDEX(PreferenceMatrix,,L$17)))/(MAX('3. Option evaluation'!L$29:L$64)-MIN('3. Option evaluation'!L$29:L$64))*100, IF(L$20="High", ('3. Option evaluation'!L63-MIN('3. Option evaluation'!L$29:L$64))/(MAX('3. Option evaluation'!L$29:L$64)-MIN('3. Option evaluation'!L$29:L$64))*100, "Check Step 3. "))),""), 0)</f>
        <v/>
      </c>
      <c r="M56" s="31" t="str">
        <f>IFERROR(IF(AND(LEN($C56)&gt;0,LEN(M$18)&gt;0), IF('3. Option evaluation'!M63="", "no data", IF(M$20="Low", 100-('3. Option evaluation'!M63-MIN(INDEX(PreferenceMatrix,,M$17)))/(MAX('3. Option evaluation'!M$29:M$64)-MIN('3. Option evaluation'!M$29:M$64))*100, IF(M$20="High", ('3. Option evaluation'!M63-MIN('3. Option evaluation'!M$29:M$64))/(MAX('3. Option evaluation'!M$29:M$64)-MIN('3. Option evaluation'!M$29:M$64))*100, "Check Step 3. "))),""), 0)</f>
        <v/>
      </c>
      <c r="N56" s="31" t="str">
        <f>IFERROR(IF(AND(LEN($C56)&gt;0,LEN(N$18)&gt;0), IF('3. Option evaluation'!N63="", "no data", IF(N$20="Low", 100-('3. Option evaluation'!N63-MIN(INDEX(PreferenceMatrix,,N$17)))/(MAX('3. Option evaluation'!N$29:N$64)-MIN('3. Option evaluation'!N$29:N$64))*100, IF(N$20="High", ('3. Option evaluation'!N63-MIN('3. Option evaluation'!N$29:N$64))/(MAX('3. Option evaluation'!N$29:N$64)-MIN('3. Option evaluation'!N$29:N$64))*100, "Check Step 3. "))),""), 0)</f>
        <v/>
      </c>
      <c r="O56" s="31" t="str">
        <f>IFERROR(IF(AND(LEN($C56)&gt;0,LEN(O$18)&gt;0), IF('3. Option evaluation'!O63="", "no data", IF(O$20="Low", 100-('3. Option evaluation'!O63-MIN(INDEX(PreferenceMatrix,,O$17)))/(MAX('3. Option evaluation'!O$29:O$64)-MIN('3. Option evaluation'!O$29:O$64))*100, IF(O$20="High", ('3. Option evaluation'!O63-MIN('3. Option evaluation'!O$29:O$64))/(MAX('3. Option evaluation'!O$29:O$64)-MIN('3. Option evaluation'!O$29:O$64))*100, "Check Step 3. "))),""), 0)</f>
        <v/>
      </c>
      <c r="P56" s="66" t="str">
        <f t="shared" si="0"/>
        <v/>
      </c>
    </row>
    <row r="57" spans="3:16" ht="15.75" thickBot="1" x14ac:dyDescent="0.3">
      <c r="C57" s="68" t="str">
        <f>'3. Option evaluation'!C64</f>
        <v/>
      </c>
      <c r="D57" s="31" t="str">
        <f>IFERROR(IF(AND(LEN($C57)&gt;0,LEN(D$18)&gt;0), IF('3. Option evaluation'!D64="", "no data", IF(D$20="Low", 100-('3. Option evaluation'!D64-MIN(INDEX(PreferenceMatrix,,D$17)))/(MAX('3. Option evaluation'!D$29:D$64)-MIN('3. Option evaluation'!D$29:D$64))*100, IF(D$20="High", ('3. Option evaluation'!D64-MIN('3. Option evaluation'!D$29:D$64))/(MAX('3. Option evaluation'!D$29:D$64)-MIN('3. Option evaluation'!D$29:D$64))*100, "Check Step 3. "))),""), 0)</f>
        <v/>
      </c>
      <c r="E57" s="31" t="str">
        <f>IFERROR(IF(AND(LEN($C57)&gt;0,LEN(E$18)&gt;0), IF('3. Option evaluation'!E64="", "no data", IF(E$20="Low", 100-('3. Option evaluation'!E64-MIN(INDEX(PreferenceMatrix,,E$17)))/(MAX('3. Option evaluation'!E$29:E$64)-MIN('3. Option evaluation'!E$29:E$64))*100, IF(E$20="High", ('3. Option evaluation'!E64-MIN('3. Option evaluation'!E$29:E$64))/(MAX('3. Option evaluation'!E$29:E$64)-MIN('3. Option evaluation'!E$29:E$64))*100, "Check Step 3. "))),""), 0)</f>
        <v/>
      </c>
      <c r="F57" s="31" t="str">
        <f>IFERROR(IF(AND(LEN($C57)&gt;0,LEN(F$18)&gt;0), IF('3. Option evaluation'!F64="", "no data", IF(F$20="Low", 100-('3. Option evaluation'!F64-MIN(INDEX(PreferenceMatrix,,F$17)))/(MAX('3. Option evaluation'!F$29:F$64)-MIN('3. Option evaluation'!F$29:F$64))*100, IF(F$20="High", ('3. Option evaluation'!F64-MIN('3. Option evaluation'!F$29:F$64))/(MAX('3. Option evaluation'!F$29:F$64)-MIN('3. Option evaluation'!F$29:F$64))*100, "Check Step 3. "))),""), 0)</f>
        <v/>
      </c>
      <c r="G57" s="31" t="str">
        <f>IFERROR(IF(AND(LEN($C57)&gt;0,LEN(G$18)&gt;0), IF('3. Option evaluation'!G64="", "no data", IF(G$20="Low", 100-('3. Option evaluation'!G64-MIN(INDEX(PreferenceMatrix,,G$17)))/(MAX('3. Option evaluation'!G$29:G$64)-MIN('3. Option evaluation'!G$29:G$64))*100, IF(G$20="High", ('3. Option evaluation'!G64-MIN('3. Option evaluation'!G$29:G$64))/(MAX('3. Option evaluation'!G$29:G$64)-MIN('3. Option evaluation'!G$29:G$64))*100, "Check Step 3. "))),""), 0)</f>
        <v/>
      </c>
      <c r="H57" s="31" t="str">
        <f>IFERROR(IF(AND(LEN($C57)&gt;0,LEN(H$18)&gt;0), IF('3. Option evaluation'!H64="", "no data", IF(H$20="Low", 100-('3. Option evaluation'!H64-MIN(INDEX(PreferenceMatrix,,H$17)))/(MAX('3. Option evaluation'!H$29:H$64)-MIN('3. Option evaluation'!H$29:H$64))*100, IF(H$20="High", ('3. Option evaluation'!H64-MIN('3. Option evaluation'!H$29:H$64))/(MAX('3. Option evaluation'!H$29:H$64)-MIN('3. Option evaluation'!H$29:H$64))*100, "Check Step 3. "))),""), 0)</f>
        <v/>
      </c>
      <c r="I57" s="31" t="str">
        <f>IFERROR(IF(AND(LEN($C57)&gt;0,LEN(I$18)&gt;0), IF('3. Option evaluation'!I64="", "no data", IF(I$20="Low", 100-('3. Option evaluation'!I64-MIN(INDEX(PreferenceMatrix,,I$17)))/(MAX('3. Option evaluation'!I$29:I$64)-MIN('3. Option evaluation'!I$29:I$64))*100, IF(I$20="High", ('3. Option evaluation'!I64-MIN('3. Option evaluation'!I$29:I$64))/(MAX('3. Option evaluation'!I$29:I$64)-MIN('3. Option evaluation'!I$29:I$64))*100, "Check Step 3. "))),""), 0)</f>
        <v/>
      </c>
      <c r="J57" s="31" t="str">
        <f>IFERROR(IF(AND(LEN($C57)&gt;0,LEN(J$18)&gt;0), IF('3. Option evaluation'!J64="", "no data", IF(J$20="Low", 100-('3. Option evaluation'!J64-MIN(INDEX(PreferenceMatrix,,J$17)))/(MAX('3. Option evaluation'!J$29:J$64)-MIN('3. Option evaluation'!J$29:J$64))*100, IF(J$20="High", ('3. Option evaluation'!J64-MIN('3. Option evaluation'!J$29:J$64))/(MAX('3. Option evaluation'!J$29:J$64)-MIN('3. Option evaluation'!J$29:J$64))*100, "Check Step 3. "))),""), 0)</f>
        <v/>
      </c>
      <c r="K57" s="31" t="str">
        <f>IFERROR(IF(AND(LEN($C57)&gt;0,LEN(K$18)&gt;0), IF('3. Option evaluation'!K64="", "no data", IF(K$20="Low", 100-('3. Option evaluation'!K64-MIN(INDEX(PreferenceMatrix,,K$17)))/(MAX('3. Option evaluation'!K$29:K$64)-MIN('3. Option evaluation'!K$29:K$64))*100, IF(K$20="High", ('3. Option evaluation'!K64-MIN('3. Option evaluation'!K$29:K$64))/(MAX('3. Option evaluation'!K$29:K$64)-MIN('3. Option evaluation'!K$29:K$64))*100, "Check Step 3. "))),""), 0)</f>
        <v/>
      </c>
      <c r="L57" s="31" t="str">
        <f>IFERROR(IF(AND(LEN($C57)&gt;0,LEN(L$18)&gt;0), IF('3. Option evaluation'!L64="", "no data", IF(L$20="Low", 100-('3. Option evaluation'!L64-MIN(INDEX(PreferenceMatrix,,L$17)))/(MAX('3. Option evaluation'!L$29:L$64)-MIN('3. Option evaluation'!L$29:L$64))*100, IF(L$20="High", ('3. Option evaluation'!L64-MIN('3. Option evaluation'!L$29:L$64))/(MAX('3. Option evaluation'!L$29:L$64)-MIN('3. Option evaluation'!L$29:L$64))*100, "Check Step 3. "))),""), 0)</f>
        <v/>
      </c>
      <c r="M57" s="31" t="str">
        <f>IFERROR(IF(AND(LEN($C57)&gt;0,LEN(M$18)&gt;0), IF('3. Option evaluation'!M64="", "no data", IF(M$20="Low", 100-('3. Option evaluation'!M64-MIN(INDEX(PreferenceMatrix,,M$17)))/(MAX('3. Option evaluation'!M$29:M$64)-MIN('3. Option evaluation'!M$29:M$64))*100, IF(M$20="High", ('3. Option evaluation'!M64-MIN('3. Option evaluation'!M$29:M$64))/(MAX('3. Option evaluation'!M$29:M$64)-MIN('3. Option evaluation'!M$29:M$64))*100, "Check Step 3. "))),""), 0)</f>
        <v/>
      </c>
      <c r="N57" s="31" t="str">
        <f>IFERROR(IF(AND(LEN($C57)&gt;0,LEN(N$18)&gt;0), IF('3. Option evaluation'!N64="", "no data", IF(N$20="Low", 100-('3. Option evaluation'!N64-MIN(INDEX(PreferenceMatrix,,N$17)))/(MAX('3. Option evaluation'!N$29:N$64)-MIN('3. Option evaluation'!N$29:N$64))*100, IF(N$20="High", ('3. Option evaluation'!N64-MIN('3. Option evaluation'!N$29:N$64))/(MAX('3. Option evaluation'!N$29:N$64)-MIN('3. Option evaluation'!N$29:N$64))*100, "Check Step 3. "))),""), 0)</f>
        <v/>
      </c>
      <c r="O57" s="31" t="str">
        <f>IFERROR(IF(AND(LEN($C57)&gt;0,LEN(O$18)&gt;0), IF('3. Option evaluation'!O64="", "no data", IF(O$20="Low", 100-('3. Option evaluation'!O64-MIN(INDEX(PreferenceMatrix,,O$17)))/(MAX('3. Option evaluation'!O$29:O$64)-MIN('3. Option evaluation'!O$29:O$64))*100, IF(O$20="High", ('3. Option evaluation'!O64-MIN('3. Option evaluation'!O$29:O$64))/(MAX('3. Option evaluation'!O$29:O$64)-MIN('3. Option evaluation'!O$29:O$64))*100, "Check Step 3. "))),""), 0)</f>
        <v/>
      </c>
      <c r="P57" s="66" t="str">
        <f t="shared" si="0"/>
        <v/>
      </c>
    </row>
    <row r="58" spans="3:16" ht="15.75" thickBot="1" x14ac:dyDescent="0.3">
      <c r="C58" s="68"/>
      <c r="D58" s="31" t="str">
        <f>IFERROR(IF(AND(LEN($C58)&gt;0,LEN(D$18)&gt;0), IF('3. Option evaluation'!D65="", "no data", IF(D$20="Low", 100-('3. Option evaluation'!D65-MIN(INDEX(PreferenceMatrix,,D$17)))/(MAX('3. Option evaluation'!D$29:D$64)-MIN('3. Option evaluation'!D$29:D$64))*100, IF(D$20="High", ('3. Option evaluation'!D65-MIN('3. Option evaluation'!D$29:D$64))/(MAX('3. Option evaluation'!D$29:D$64)-MIN('3. Option evaluation'!D$29:D$64))*100, "Check Step 3. "))),""), 0)</f>
        <v/>
      </c>
      <c r="E58" s="69"/>
      <c r="F58" s="69"/>
      <c r="G58" s="69"/>
      <c r="H58" s="69"/>
      <c r="I58" s="69"/>
      <c r="J58" s="69"/>
      <c r="K58" s="69"/>
      <c r="L58" s="69"/>
      <c r="M58" s="69"/>
      <c r="N58" s="69"/>
      <c r="O58" s="70"/>
      <c r="P58" s="66"/>
    </row>
  </sheetData>
  <sheetProtection algorithmName="SHA-512" hashValue="CZgwxuea0y3J+/Oi6jeAa67vVja+xFOCQP7FIeVpc3sng0ypNdiSoy7R253ZT7DdQj2c2eHI5Wj39TSqofyBSw==" saltValue="Kq8flryq/k8W3Y4hBKMurw==" spinCount="100000" sheet="1" objects="1" scenarios="1"/>
  <mergeCells count="1">
    <mergeCell ref="P18:P21"/>
  </mergeCells>
  <conditionalFormatting sqref="D20:O20">
    <cfRule type="containsText" dxfId="1" priority="6" operator="containsText" text="High">
      <formula>NOT(ISERROR(SEARCH("High",D20)))</formula>
    </cfRule>
    <cfRule type="containsText" dxfId="0" priority="7" operator="containsText" text="Low">
      <formula>NOT(ISERROR(SEARCH("Low",D20)))</formula>
    </cfRule>
  </conditionalFormatting>
  <conditionalFormatting sqref="P22:P58">
    <cfRule type="colorScale" priority="1">
      <colorScale>
        <cfvo type="min"/>
        <cfvo type="max"/>
        <color rgb="FFFCFCFF"/>
        <color rgb="FFF8696B"/>
      </colorScale>
    </cfRule>
    <cfRule type="colorScale" priority="3">
      <colorScale>
        <cfvo type="min"/>
        <cfvo type="percentile" val="50"/>
        <cfvo type="max"/>
        <color rgb="FF5A8AC6"/>
        <color rgb="FFFCFCFF"/>
        <color rgb="FFF8696B"/>
      </colorScale>
    </cfRule>
  </conditionalFormatting>
  <hyperlinks>
    <hyperlink ref="B1" location="'Front page'!A1" display="Go to Front page" xr:uid="{00000000-0004-0000-0500-000000000000}"/>
  </hyperlink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E1113C-57E8-461B-BBC0-8B5F28ECE2DA}">
  <sheetPr codeName="Sheet14"/>
  <dimension ref="A1:H41"/>
  <sheetViews>
    <sheetView topLeftCell="A20" zoomScale="85" zoomScaleNormal="85" workbookViewId="0">
      <selection activeCell="C25" sqref="C25"/>
    </sheetView>
  </sheetViews>
  <sheetFormatPr defaultColWidth="8.7109375" defaultRowHeight="15" x14ac:dyDescent="0.25"/>
  <cols>
    <col min="1" max="1" width="80.5703125" style="98" bestFit="1" customWidth="1"/>
    <col min="2" max="2" width="41.5703125" style="137" customWidth="1"/>
    <col min="3" max="3" width="21.42578125" style="98" customWidth="1"/>
    <col min="4" max="4" width="22.85546875" style="98" customWidth="1"/>
    <col min="5" max="5" width="22.5703125" style="98" customWidth="1"/>
    <col min="6" max="6" width="24.7109375" style="98" customWidth="1"/>
    <col min="7" max="8" width="28.5703125" style="98" customWidth="1"/>
    <col min="9" max="16384" width="8.7109375" style="98"/>
  </cols>
  <sheetData>
    <row r="1" spans="1:8" x14ac:dyDescent="0.25">
      <c r="A1" s="216" t="s">
        <v>168</v>
      </c>
      <c r="B1" s="217" t="s">
        <v>122</v>
      </c>
      <c r="C1" s="216" t="s">
        <v>169</v>
      </c>
      <c r="D1" s="216" t="s">
        <v>170</v>
      </c>
      <c r="E1" s="216" t="s">
        <v>171</v>
      </c>
      <c r="F1" s="216" t="s">
        <v>172</v>
      </c>
      <c r="G1" s="216" t="s">
        <v>173</v>
      </c>
      <c r="H1" s="216" t="s">
        <v>174</v>
      </c>
    </row>
    <row r="2" spans="1:8" ht="60" x14ac:dyDescent="0.25">
      <c r="A2" s="218" t="str">
        <f ca="1">Scorecard!A2</f>
        <v>Analyse forage quality.</v>
      </c>
      <c r="B2" s="219" t="s">
        <v>175</v>
      </c>
      <c r="C2" s="220" t="s">
        <v>176</v>
      </c>
      <c r="D2" s="220" t="s">
        <v>177</v>
      </c>
      <c r="E2" s="220" t="s">
        <v>178</v>
      </c>
      <c r="F2" s="221" t="s">
        <v>179</v>
      </c>
      <c r="G2" s="221" t="s">
        <v>180</v>
      </c>
      <c r="H2" s="221" t="s">
        <v>178</v>
      </c>
    </row>
    <row r="3" spans="1:8" ht="105" x14ac:dyDescent="0.25">
      <c r="A3" s="218" t="str">
        <f ca="1">Scorecard!A3</f>
        <v>Consider using a methane inhibitor (3NOP).</v>
      </c>
      <c r="B3" s="219" t="s">
        <v>181</v>
      </c>
      <c r="C3" s="220" t="s">
        <v>182</v>
      </c>
      <c r="D3" s="220" t="s">
        <v>183</v>
      </c>
      <c r="E3" s="220" t="s">
        <v>184</v>
      </c>
      <c r="F3" s="221" t="s">
        <v>185</v>
      </c>
      <c r="G3" s="221" t="s">
        <v>186</v>
      </c>
      <c r="H3" s="221" t="s">
        <v>187</v>
      </c>
    </row>
    <row r="4" spans="1:8" ht="120" x14ac:dyDescent="0.25">
      <c r="A4" s="218" t="str">
        <f ca="1">Scorecard!A4</f>
        <v>Continue working to decrease calving period to 9 weeks, then consider progressing to 6 weeks.</v>
      </c>
      <c r="B4" s="219" t="s">
        <v>188</v>
      </c>
      <c r="C4" s="220" t="s">
        <v>189</v>
      </c>
      <c r="D4" s="220" t="s">
        <v>190</v>
      </c>
      <c r="E4" s="220" t="s">
        <v>191</v>
      </c>
      <c r="F4" s="221" t="s">
        <v>192</v>
      </c>
      <c r="G4" s="221" t="s">
        <v>193</v>
      </c>
      <c r="H4" s="221" t="s">
        <v>194</v>
      </c>
    </row>
    <row r="5" spans="1:8" ht="90" x14ac:dyDescent="0.25">
      <c r="A5" s="218" t="str">
        <f ca="1">Scorecard!A5</f>
        <v>Develop a grazing strategy to increase clover content.</v>
      </c>
      <c r="B5" s="219" t="s">
        <v>195</v>
      </c>
      <c r="C5" s="220" t="s">
        <v>196</v>
      </c>
      <c r="D5" s="220" t="s">
        <v>197</v>
      </c>
      <c r="E5" s="220" t="s">
        <v>198</v>
      </c>
      <c r="F5" s="221" t="s">
        <v>199</v>
      </c>
      <c r="G5" s="221" t="s">
        <v>200</v>
      </c>
      <c r="H5" s="221" t="s">
        <v>201</v>
      </c>
    </row>
    <row r="6" spans="1:8" ht="75" x14ac:dyDescent="0.25">
      <c r="A6" s="218" t="str">
        <f ca="1">Scorecard!A6</f>
        <v>Genomic testing in breeding programme.</v>
      </c>
      <c r="B6" s="219" t="s">
        <v>202</v>
      </c>
      <c r="C6" s="220" t="s">
        <v>203</v>
      </c>
      <c r="D6" s="220" t="s">
        <v>183</v>
      </c>
      <c r="E6" s="220" t="s">
        <v>174</v>
      </c>
      <c r="F6" s="221" t="s">
        <v>204</v>
      </c>
      <c r="G6" s="221" t="s">
        <v>186</v>
      </c>
      <c r="H6" s="219" t="s">
        <v>174</v>
      </c>
    </row>
    <row r="7" spans="1:8" ht="135" x14ac:dyDescent="0.25">
      <c r="A7" s="218" t="str">
        <f ca="1">Scorecard!A7</f>
        <v>Implement a grazing plan including regular pasture management.</v>
      </c>
      <c r="B7" s="219" t="s">
        <v>205</v>
      </c>
      <c r="C7" s="220" t="s">
        <v>206</v>
      </c>
      <c r="D7" s="220" t="s">
        <v>207</v>
      </c>
      <c r="E7" s="220" t="s">
        <v>208</v>
      </c>
      <c r="F7" s="221" t="s">
        <v>209</v>
      </c>
      <c r="G7" s="221" t="s">
        <v>210</v>
      </c>
      <c r="H7" s="221" t="s">
        <v>211</v>
      </c>
    </row>
    <row r="8" spans="1:8" ht="135" x14ac:dyDescent="0.25">
      <c r="A8" s="218" t="str">
        <f ca="1">Scorecard!A8</f>
        <v>Improve forage quality.</v>
      </c>
      <c r="B8" s="219" t="s">
        <v>212</v>
      </c>
      <c r="C8" s="220" t="s">
        <v>206</v>
      </c>
      <c r="D8" s="220" t="s">
        <v>207</v>
      </c>
      <c r="E8" s="220" t="s">
        <v>213</v>
      </c>
      <c r="F8" s="221" t="s">
        <v>209</v>
      </c>
      <c r="G8" s="221" t="s">
        <v>210</v>
      </c>
      <c r="H8" s="221" t="s">
        <v>214</v>
      </c>
    </row>
    <row r="9" spans="1:8" ht="90" x14ac:dyDescent="0.25">
      <c r="A9" s="218" t="str">
        <f ca="1">Scorecard!A9</f>
        <v>Improve herd management through data collection and selection.</v>
      </c>
      <c r="B9" s="219" t="s">
        <v>215</v>
      </c>
      <c r="C9" s="220" t="s">
        <v>189</v>
      </c>
      <c r="D9" s="220" t="s">
        <v>216</v>
      </c>
      <c r="E9" s="220" t="s">
        <v>217</v>
      </c>
      <c r="F9" s="221" t="s">
        <v>192</v>
      </c>
      <c r="G9" s="221" t="s">
        <v>218</v>
      </c>
      <c r="H9" s="221" t="s">
        <v>219</v>
      </c>
    </row>
    <row r="10" spans="1:8" ht="120" x14ac:dyDescent="0.25">
      <c r="A10" s="218" t="str">
        <f ca="1">Scorecard!A10</f>
        <v>Improve herd performance through targeting desired traits to meet your breeding goals.</v>
      </c>
      <c r="B10" s="219" t="s">
        <v>220</v>
      </c>
      <c r="C10" s="220" t="s">
        <v>203</v>
      </c>
      <c r="D10" s="220" t="s">
        <v>221</v>
      </c>
      <c r="E10" s="220" t="s">
        <v>222</v>
      </c>
      <c r="F10" s="221" t="s">
        <v>204</v>
      </c>
      <c r="G10" s="221" t="s">
        <v>223</v>
      </c>
      <c r="H10" s="221" t="s">
        <v>224</v>
      </c>
    </row>
    <row r="11" spans="1:8" ht="90" x14ac:dyDescent="0.25">
      <c r="A11" s="218" t="str">
        <f ca="1">Scorecard!A11</f>
        <v>Incorporate legumes into silages.</v>
      </c>
      <c r="B11" s="219" t="s">
        <v>225</v>
      </c>
      <c r="C11" s="220" t="s">
        <v>226</v>
      </c>
      <c r="D11" s="220" t="s">
        <v>227</v>
      </c>
      <c r="E11" s="220" t="s">
        <v>228</v>
      </c>
      <c r="F11" s="221" t="s">
        <v>229</v>
      </c>
      <c r="G11" s="221" t="s">
        <v>230</v>
      </c>
      <c r="H11" s="221" t="s">
        <v>231</v>
      </c>
    </row>
    <row r="12" spans="1:8" ht="45" x14ac:dyDescent="0.25">
      <c r="A12" s="218" t="str">
        <f ca="1">Scorecard!A12</f>
        <v>Increase calving percentage.</v>
      </c>
      <c r="B12" s="219" t="s">
        <v>232</v>
      </c>
      <c r="C12" s="220" t="s">
        <v>233</v>
      </c>
      <c r="D12" s="220" t="s">
        <v>234</v>
      </c>
      <c r="E12" s="220" t="s">
        <v>217</v>
      </c>
      <c r="F12" s="221" t="s">
        <v>235</v>
      </c>
      <c r="G12" s="221" t="s">
        <v>236</v>
      </c>
      <c r="H12" s="221" t="s">
        <v>219</v>
      </c>
    </row>
    <row r="13" spans="1:8" ht="75" x14ac:dyDescent="0.25">
      <c r="A13" s="218" t="str">
        <f ca="1">Scorecard!A13</f>
        <v>Investigate the potential of a multispecies sward.</v>
      </c>
      <c r="B13" s="219" t="s">
        <v>225</v>
      </c>
      <c r="C13" s="220" t="s">
        <v>172</v>
      </c>
      <c r="D13" s="220" t="s">
        <v>237</v>
      </c>
      <c r="E13" s="220" t="s">
        <v>196</v>
      </c>
      <c r="F13" s="221" t="s">
        <v>238</v>
      </c>
      <c r="G13" s="221" t="s">
        <v>238</v>
      </c>
      <c r="H13" s="221" t="s">
        <v>199</v>
      </c>
    </row>
    <row r="14" spans="1:8" ht="90" x14ac:dyDescent="0.25">
      <c r="A14" s="218" t="str">
        <f ca="1">Scorecard!A14</f>
        <v>Keep males entire for bull beef finishing.</v>
      </c>
      <c r="B14" s="219" t="s">
        <v>239</v>
      </c>
      <c r="C14" s="220" t="s">
        <v>172</v>
      </c>
      <c r="D14" s="220" t="s">
        <v>240</v>
      </c>
      <c r="E14" s="220" t="s">
        <v>174</v>
      </c>
      <c r="F14" s="219" t="s">
        <v>172</v>
      </c>
      <c r="G14" s="221" t="s">
        <v>241</v>
      </c>
      <c r="H14" s="219" t="s">
        <v>174</v>
      </c>
    </row>
    <row r="15" spans="1:8" ht="135" x14ac:dyDescent="0.25">
      <c r="A15" s="218" t="str">
        <f ca="1">Scorecard!A15</f>
        <v>Optimise feed rations to meet target performance.</v>
      </c>
      <c r="B15" s="219" t="s">
        <v>242</v>
      </c>
      <c r="C15" s="220" t="s">
        <v>243</v>
      </c>
      <c r="D15" s="220" t="s">
        <v>244</v>
      </c>
      <c r="E15" s="220" t="s">
        <v>245</v>
      </c>
      <c r="F15" s="221" t="s">
        <v>246</v>
      </c>
      <c r="G15" s="221" t="s">
        <v>247</v>
      </c>
      <c r="H15" s="221" t="s">
        <v>248</v>
      </c>
    </row>
    <row r="16" spans="1:8" ht="90" x14ac:dyDescent="0.25">
      <c r="A16" s="218" t="str">
        <f ca="1">Scorecard!A16</f>
        <v>Optimise nutrient application to grassland.</v>
      </c>
      <c r="B16" s="219" t="s">
        <v>249</v>
      </c>
      <c r="C16" s="220" t="s">
        <v>250</v>
      </c>
      <c r="D16" s="220" t="s">
        <v>198</v>
      </c>
      <c r="E16" s="220" t="s">
        <v>251</v>
      </c>
      <c r="F16" s="221" t="s">
        <v>252</v>
      </c>
      <c r="G16" s="221" t="s">
        <v>201</v>
      </c>
      <c r="H16" s="221" t="s">
        <v>253</v>
      </c>
    </row>
    <row r="17" spans="1:8" ht="75" x14ac:dyDescent="0.25">
      <c r="A17" s="218" t="str">
        <f ca="1">Scorecard!A17</f>
        <v>Optimise soil PH.</v>
      </c>
      <c r="B17" s="219" t="s">
        <v>254</v>
      </c>
      <c r="C17" s="220" t="s">
        <v>255</v>
      </c>
      <c r="D17" s="220" t="s">
        <v>256</v>
      </c>
      <c r="E17" s="220" t="s">
        <v>257</v>
      </c>
      <c r="F17" s="221" t="s">
        <v>258</v>
      </c>
      <c r="G17" s="221" t="s">
        <v>259</v>
      </c>
      <c r="H17" s="221" t="s">
        <v>260</v>
      </c>
    </row>
    <row r="18" spans="1:8" ht="135" x14ac:dyDescent="0.25">
      <c r="A18" s="218" t="str">
        <f ca="1">Scorecard!A18</f>
        <v>Optimising weight for age.</v>
      </c>
      <c r="B18" s="219" t="s">
        <v>261</v>
      </c>
      <c r="C18" s="220" t="s">
        <v>243</v>
      </c>
      <c r="D18" s="220" t="s">
        <v>262</v>
      </c>
      <c r="E18" s="220" t="s">
        <v>263</v>
      </c>
      <c r="F18" s="221" t="s">
        <v>246</v>
      </c>
      <c r="G18" s="221" t="s">
        <v>264</v>
      </c>
      <c r="H18" s="221" t="s">
        <v>265</v>
      </c>
    </row>
    <row r="19" spans="1:8" ht="60" x14ac:dyDescent="0.25">
      <c r="A19" s="218" t="str">
        <f ca="1">Scorecard!A19</f>
        <v>Reduce age of calving to 24 months.</v>
      </c>
      <c r="B19" s="219" t="s">
        <v>266</v>
      </c>
      <c r="C19" s="220" t="s">
        <v>267</v>
      </c>
      <c r="D19" s="220" t="s">
        <v>268</v>
      </c>
      <c r="E19" s="220" t="s">
        <v>174</v>
      </c>
      <c r="F19" s="221" t="s">
        <v>269</v>
      </c>
      <c r="G19" s="221" t="s">
        <v>270</v>
      </c>
      <c r="H19" s="219" t="s">
        <v>174</v>
      </c>
    </row>
    <row r="20" spans="1:8" ht="120" x14ac:dyDescent="0.25">
      <c r="A20" s="218" t="str">
        <f ca="1">Scorecard!A20</f>
        <v xml:space="preserve">Reduce cow weight by 10% through selective breeding. </v>
      </c>
      <c r="B20" s="219" t="s">
        <v>271</v>
      </c>
      <c r="C20" s="220" t="s">
        <v>272</v>
      </c>
      <c r="D20" s="220" t="s">
        <v>221</v>
      </c>
      <c r="E20" s="220" t="s">
        <v>273</v>
      </c>
      <c r="F20" s="221" t="s">
        <v>274</v>
      </c>
      <c r="G20" s="221" t="s">
        <v>223</v>
      </c>
      <c r="H20" s="221" t="s">
        <v>275</v>
      </c>
    </row>
    <row r="21" spans="1:8" ht="45" x14ac:dyDescent="0.25">
      <c r="A21" s="218" t="str">
        <f ca="1">Scorecard!A21</f>
        <v>Reduce mortality from birth to weaning.</v>
      </c>
      <c r="B21" s="219" t="s">
        <v>276</v>
      </c>
      <c r="C21" s="220" t="s">
        <v>277</v>
      </c>
      <c r="D21" s="220" t="s">
        <v>233</v>
      </c>
      <c r="E21" s="220" t="s">
        <v>234</v>
      </c>
      <c r="F21" s="221" t="s">
        <v>278</v>
      </c>
      <c r="G21" s="221" t="s">
        <v>235</v>
      </c>
      <c r="H21" s="221" t="s">
        <v>236</v>
      </c>
    </row>
    <row r="22" spans="1:8" ht="90" x14ac:dyDescent="0.25">
      <c r="A22" s="218" t="str">
        <f ca="1">Scorecard!A22</f>
        <v>Reduced tillage at reseeding.</v>
      </c>
      <c r="B22" s="219" t="s">
        <v>279</v>
      </c>
      <c r="C22" s="220" t="s">
        <v>280</v>
      </c>
      <c r="D22" s="220" t="s">
        <v>281</v>
      </c>
      <c r="E22" s="220" t="s">
        <v>282</v>
      </c>
      <c r="F22" s="221" t="s">
        <v>283</v>
      </c>
      <c r="G22" s="221" t="s">
        <v>284</v>
      </c>
      <c r="H22" s="221" t="s">
        <v>285</v>
      </c>
    </row>
    <row r="23" spans="1:8" ht="120" x14ac:dyDescent="0.25">
      <c r="A23" s="218" t="str">
        <f ca="1">Scorecard!A23</f>
        <v>Regularly weigh livestock to monitor growth rates, investigate underperformers.</v>
      </c>
      <c r="B23" s="219" t="s">
        <v>286</v>
      </c>
      <c r="C23" s="220" t="s">
        <v>287</v>
      </c>
      <c r="D23" s="220" t="s">
        <v>243</v>
      </c>
      <c r="E23" s="220" t="s">
        <v>288</v>
      </c>
      <c r="F23" s="221" t="s">
        <v>289</v>
      </c>
      <c r="G23" s="221" t="s">
        <v>246</v>
      </c>
      <c r="H23" s="221" t="s">
        <v>290</v>
      </c>
    </row>
    <row r="24" spans="1:8" ht="45" x14ac:dyDescent="0.25">
      <c r="A24" s="218" t="str">
        <f ca="1">Scorecard!A24</f>
        <v>Strict culling regime of unproductive and poor performing animals.</v>
      </c>
      <c r="B24" s="219" t="s">
        <v>291</v>
      </c>
      <c r="C24" s="220" t="s">
        <v>172</v>
      </c>
      <c r="D24" s="220" t="s">
        <v>292</v>
      </c>
      <c r="E24" s="220" t="s">
        <v>174</v>
      </c>
      <c r="F24" s="219" t="s">
        <v>172</v>
      </c>
      <c r="G24" s="221" t="s">
        <v>293</v>
      </c>
      <c r="H24" s="219" t="s">
        <v>174</v>
      </c>
    </row>
    <row r="25" spans="1:8" x14ac:dyDescent="0.25">
      <c r="A25" s="218">
        <f>Scorecard!A25</f>
        <v>0</v>
      </c>
      <c r="B25" s="219" t="s">
        <v>294</v>
      </c>
      <c r="C25" s="220" t="s">
        <v>172</v>
      </c>
      <c r="D25" s="220" t="s">
        <v>173</v>
      </c>
      <c r="E25" s="220" t="s">
        <v>174</v>
      </c>
      <c r="F25" s="219" t="s">
        <v>172</v>
      </c>
      <c r="G25" s="218" t="s">
        <v>173</v>
      </c>
      <c r="H25" s="219" t="s">
        <v>174</v>
      </c>
    </row>
    <row r="26" spans="1:8" x14ac:dyDescent="0.25">
      <c r="A26" s="218">
        <f>Scorecard!A26</f>
        <v>0</v>
      </c>
      <c r="B26" s="219" t="s">
        <v>294</v>
      </c>
      <c r="C26" s="220" t="s">
        <v>172</v>
      </c>
      <c r="D26" s="220" t="s">
        <v>173</v>
      </c>
      <c r="E26" s="220" t="s">
        <v>174</v>
      </c>
      <c r="F26" s="219" t="s">
        <v>172</v>
      </c>
      <c r="G26" s="218" t="s">
        <v>173</v>
      </c>
      <c r="H26" s="219" t="s">
        <v>174</v>
      </c>
    </row>
    <row r="27" spans="1:8" x14ac:dyDescent="0.25">
      <c r="A27" s="218">
        <f>Scorecard!A27</f>
        <v>0</v>
      </c>
      <c r="B27" s="219" t="s">
        <v>294</v>
      </c>
      <c r="C27" s="220" t="s">
        <v>172</v>
      </c>
      <c r="D27" s="220" t="s">
        <v>173</v>
      </c>
      <c r="E27" s="220" t="s">
        <v>174</v>
      </c>
      <c r="F27" s="219" t="s">
        <v>172</v>
      </c>
      <c r="G27" s="218" t="s">
        <v>173</v>
      </c>
      <c r="H27" s="219" t="s">
        <v>174</v>
      </c>
    </row>
    <row r="28" spans="1:8" x14ac:dyDescent="0.25">
      <c r="A28" s="218">
        <f>Scorecard!A28</f>
        <v>0</v>
      </c>
      <c r="B28" s="219" t="s">
        <v>294</v>
      </c>
      <c r="C28" s="220" t="s">
        <v>172</v>
      </c>
      <c r="D28" s="220" t="s">
        <v>173</v>
      </c>
      <c r="E28" s="220" t="s">
        <v>174</v>
      </c>
      <c r="F28" s="219" t="s">
        <v>172</v>
      </c>
      <c r="G28" s="218" t="s">
        <v>173</v>
      </c>
      <c r="H28" s="219" t="s">
        <v>174</v>
      </c>
    </row>
    <row r="29" spans="1:8" x14ac:dyDescent="0.25">
      <c r="A29" s="218">
        <f>Scorecard!A29</f>
        <v>0</v>
      </c>
      <c r="B29" s="219" t="s">
        <v>294</v>
      </c>
      <c r="C29" s="220" t="s">
        <v>172</v>
      </c>
      <c r="D29" s="220" t="s">
        <v>173</v>
      </c>
      <c r="E29" s="220" t="s">
        <v>174</v>
      </c>
      <c r="F29" s="219" t="s">
        <v>172</v>
      </c>
      <c r="G29" s="218" t="s">
        <v>173</v>
      </c>
      <c r="H29" s="219" t="s">
        <v>174</v>
      </c>
    </row>
    <row r="30" spans="1:8" x14ac:dyDescent="0.25">
      <c r="A30" s="218">
        <f>Scorecard!A30</f>
        <v>0</v>
      </c>
      <c r="B30" s="219" t="s">
        <v>294</v>
      </c>
      <c r="C30" s="220" t="s">
        <v>172</v>
      </c>
      <c r="D30" s="220" t="s">
        <v>173</v>
      </c>
      <c r="E30" s="220" t="s">
        <v>174</v>
      </c>
      <c r="F30" s="219" t="s">
        <v>172</v>
      </c>
      <c r="G30" s="218" t="s">
        <v>173</v>
      </c>
      <c r="H30" s="219" t="s">
        <v>174</v>
      </c>
    </row>
    <row r="31" spans="1:8" x14ac:dyDescent="0.25">
      <c r="A31" s="218">
        <f>Scorecard!A31</f>
        <v>0</v>
      </c>
      <c r="B31" s="219" t="s">
        <v>294</v>
      </c>
      <c r="C31" s="220" t="s">
        <v>172</v>
      </c>
      <c r="D31" s="220" t="s">
        <v>173</v>
      </c>
      <c r="E31" s="220" t="s">
        <v>174</v>
      </c>
      <c r="F31" s="219" t="s">
        <v>172</v>
      </c>
      <c r="G31" s="218" t="s">
        <v>173</v>
      </c>
      <c r="H31" s="219" t="s">
        <v>174</v>
      </c>
    </row>
    <row r="32" spans="1:8" x14ac:dyDescent="0.25">
      <c r="A32" s="218">
        <f>Scorecard!A32</f>
        <v>0</v>
      </c>
      <c r="B32" s="219" t="s">
        <v>294</v>
      </c>
      <c r="C32" s="220" t="s">
        <v>172</v>
      </c>
      <c r="D32" s="220" t="s">
        <v>173</v>
      </c>
      <c r="E32" s="220" t="s">
        <v>174</v>
      </c>
      <c r="F32" s="219" t="s">
        <v>172</v>
      </c>
      <c r="G32" s="218" t="s">
        <v>173</v>
      </c>
      <c r="H32" s="219" t="s">
        <v>174</v>
      </c>
    </row>
    <row r="33" spans="1:8" x14ac:dyDescent="0.25">
      <c r="A33" s="218">
        <f>Scorecard!A33</f>
        <v>0</v>
      </c>
      <c r="B33" s="219" t="s">
        <v>294</v>
      </c>
      <c r="C33" s="220" t="s">
        <v>172</v>
      </c>
      <c r="D33" s="220" t="s">
        <v>173</v>
      </c>
      <c r="E33" s="220" t="s">
        <v>174</v>
      </c>
      <c r="F33" s="219" t="s">
        <v>172</v>
      </c>
      <c r="G33" s="218" t="s">
        <v>173</v>
      </c>
      <c r="H33" s="219" t="s">
        <v>174</v>
      </c>
    </row>
    <row r="34" spans="1:8" x14ac:dyDescent="0.25">
      <c r="A34" s="218">
        <f>Scorecard!A34</f>
        <v>0</v>
      </c>
      <c r="B34" s="219" t="s">
        <v>294</v>
      </c>
      <c r="C34" s="220" t="s">
        <v>172</v>
      </c>
      <c r="D34" s="220" t="s">
        <v>173</v>
      </c>
      <c r="E34" s="220" t="s">
        <v>174</v>
      </c>
      <c r="F34" s="219" t="s">
        <v>172</v>
      </c>
      <c r="G34" s="218" t="s">
        <v>173</v>
      </c>
      <c r="H34" s="219" t="s">
        <v>174</v>
      </c>
    </row>
    <row r="35" spans="1:8" x14ac:dyDescent="0.25">
      <c r="A35" s="218">
        <f>Scorecard!A35</f>
        <v>0</v>
      </c>
      <c r="B35" s="219"/>
      <c r="C35" s="218"/>
      <c r="D35" s="218"/>
      <c r="E35" s="218"/>
      <c r="F35" s="218"/>
      <c r="G35" s="218"/>
      <c r="H35" s="218"/>
    </row>
    <row r="36" spans="1:8" x14ac:dyDescent="0.25">
      <c r="A36" s="218">
        <f>Scorecard!A36</f>
        <v>0</v>
      </c>
      <c r="B36" s="219"/>
      <c r="C36" s="218"/>
      <c r="D36" s="218"/>
      <c r="E36" s="218"/>
      <c r="F36" s="218"/>
      <c r="G36" s="218"/>
      <c r="H36" s="218"/>
    </row>
    <row r="37" spans="1:8" x14ac:dyDescent="0.25">
      <c r="A37" s="218">
        <f>Scorecard!A37</f>
        <v>0</v>
      </c>
      <c r="B37" s="219"/>
      <c r="C37" s="218"/>
      <c r="D37" s="218"/>
      <c r="E37" s="218"/>
      <c r="F37" s="218"/>
      <c r="G37" s="218"/>
      <c r="H37" s="218"/>
    </row>
    <row r="38" spans="1:8" x14ac:dyDescent="0.25">
      <c r="A38" s="218">
        <f>Scorecard!A38</f>
        <v>0</v>
      </c>
      <c r="B38" s="219"/>
      <c r="C38" s="218"/>
      <c r="D38" s="218"/>
      <c r="E38" s="218"/>
      <c r="F38" s="218"/>
      <c r="G38" s="218"/>
      <c r="H38" s="218"/>
    </row>
    <row r="39" spans="1:8" x14ac:dyDescent="0.25">
      <c r="A39" s="218">
        <f>Scorecard!A39</f>
        <v>0</v>
      </c>
      <c r="B39" s="219"/>
      <c r="C39" s="218"/>
      <c r="D39" s="218"/>
      <c r="E39" s="218"/>
      <c r="F39" s="218"/>
      <c r="G39" s="218"/>
      <c r="H39" s="218"/>
    </row>
    <row r="40" spans="1:8" x14ac:dyDescent="0.25">
      <c r="A40" s="218">
        <f>Scorecard!A40</f>
        <v>0</v>
      </c>
      <c r="B40" s="219"/>
      <c r="C40" s="218"/>
      <c r="D40" s="218"/>
      <c r="E40" s="218"/>
      <c r="F40" s="218"/>
      <c r="G40" s="218"/>
      <c r="H40" s="218"/>
    </row>
    <row r="41" spans="1:8" x14ac:dyDescent="0.25">
      <c r="A41" s="218">
        <f>Scorecard!A41</f>
        <v>0</v>
      </c>
      <c r="B41" s="219"/>
      <c r="C41" s="218"/>
      <c r="D41" s="218"/>
      <c r="E41" s="218"/>
      <c r="F41" s="218"/>
      <c r="G41" s="218"/>
      <c r="H41" s="218"/>
    </row>
  </sheetData>
  <sheetProtection algorithmName="SHA-512" hashValue="RaSvRTa2ea4WJw9YWvdHnuHgltVMz7iTERv6+qQZPfnp7eKjvWfwcdZFtiifCX5hItlGwgbqLPWB+3T/RS7rIw==" saltValue="fd0J2QH7ntwCUoBzmWd3iw==" spinCount="100000" sheet="1" objects="1" scenarios="1"/>
  <phoneticPr fontId="18" type="noConversion"/>
  <hyperlinks>
    <hyperlink ref="F3" r:id="rId1" xr:uid="{B9E32CFD-74E4-4F9C-91C9-1D89CA556FC7}"/>
    <hyperlink ref="G3" r:id="rId2" xr:uid="{B00BB897-691E-4022-AC8A-A10CE0014C82}"/>
    <hyperlink ref="F2" r:id="rId3" xr:uid="{D521011A-2AF0-4971-847B-FFE4824259C7}"/>
    <hyperlink ref="G5" r:id="rId4" xr:uid="{C64150E9-3AA5-47FB-B0A4-859FD2C675A2}"/>
    <hyperlink ref="F5" r:id="rId5" xr:uid="{298B01F6-F8FF-46BF-8A09-4228931B62C9}"/>
    <hyperlink ref="H5" r:id="rId6" xr:uid="{41A441D6-68C2-45FF-B7FB-4D6FB6381B4B}"/>
    <hyperlink ref="G6" r:id="rId7" xr:uid="{F84DA190-90A7-4C40-B803-C94E61F4B1C1}"/>
    <hyperlink ref="F6" r:id="rId8" xr:uid="{A75D735E-56AA-4A02-AD1C-54252C380F7F}"/>
    <hyperlink ref="F7" r:id="rId9" xr:uid="{A9A97325-6636-4A85-8BB2-6B080B92C174}"/>
    <hyperlink ref="G7" r:id="rId10" xr:uid="{BE402359-4BCA-498E-8319-B23CF1439425}"/>
    <hyperlink ref="H7" r:id="rId11" xr:uid="{C79F7207-3E88-42BF-8AB5-EED4E4E10EE5}"/>
    <hyperlink ref="F11" r:id="rId12" xr:uid="{290D2D1C-AD2D-4648-9879-AB41604149B0}"/>
    <hyperlink ref="F8" r:id="rId13" xr:uid="{099F60FB-83EF-4DC8-AC4D-E7D4E4F22CBB}"/>
    <hyperlink ref="G22" r:id="rId14" xr:uid="{A6C640DF-74E6-49EA-94CF-245384FA7EFA}"/>
    <hyperlink ref="F16" r:id="rId15" xr:uid="{612F2D94-3D40-4AD0-AC44-B5848CD8FDE1}"/>
    <hyperlink ref="F17" r:id="rId16" xr:uid="{784A9B03-3C87-464E-8DEA-5EA9458787B1}"/>
    <hyperlink ref="F19" r:id="rId17" xr:uid="{8A068DC1-F4CD-4212-8CC4-B79741370C46}"/>
    <hyperlink ref="F21" r:id="rId18" xr:uid="{6C2D0E47-CA74-45E4-B1E0-CDF066F208DF}"/>
    <hyperlink ref="G10" r:id="rId19" xr:uid="{2B4F3159-1604-4B8B-A15B-A05D7661969F}"/>
    <hyperlink ref="G20" r:id="rId20" xr:uid="{77EA2D68-E014-49B5-B9D8-F30F93D7B3ED}"/>
    <hyperlink ref="F15" r:id="rId21" xr:uid="{882AA628-A88D-4087-B2CD-043DF91CFA1D}"/>
    <hyperlink ref="G13" r:id="rId22" xr:uid="{BF561D31-3C07-41B6-AC98-18621C75A160}"/>
    <hyperlink ref="G11" r:id="rId23" xr:uid="{093EFA55-45CB-4324-B807-071AE07128A9}"/>
    <hyperlink ref="G8" r:id="rId24" xr:uid="{D7A41575-C2E1-4CF9-9520-26734B42F5FE}"/>
    <hyperlink ref="G2" r:id="rId25" xr:uid="{7AEA2B91-80BA-4B60-B58D-90C53EC48692}"/>
    <hyperlink ref="G14" r:id="rId26" xr:uid="{B22B7014-45DC-4978-A0D6-86E7EF585B24}"/>
    <hyperlink ref="G18" r:id="rId27" xr:uid="{77062F76-C0C1-4599-9AC7-5CE3B4AF4F93}"/>
    <hyperlink ref="F12" r:id="rId28" xr:uid="{B26CCFD3-3258-4909-A1BA-CC3DC1694D84}"/>
    <hyperlink ref="G12" r:id="rId29" xr:uid="{F6CF74B7-D021-44EA-B752-D9EDC6AA22EE}"/>
    <hyperlink ref="G15" r:id="rId30" xr:uid="{73987774-EA07-472E-B6A9-3C1183F15F1A}"/>
    <hyperlink ref="G16" r:id="rId31" xr:uid="{CB5BAF7C-285C-416A-A078-1D496C47AEBB}"/>
    <hyperlink ref="F22" r:id="rId32" xr:uid="{CDC477E8-E006-4CA8-9B1B-E9C957B6BF50}"/>
    <hyperlink ref="H22" r:id="rId33" xr:uid="{DED55208-CA31-4DB3-BD6D-EEEE84393BA5}"/>
    <hyperlink ref="G17" r:id="rId34" xr:uid="{E2C4881F-7CFA-487B-95F5-385FDA77DA9E}"/>
    <hyperlink ref="H17" r:id="rId35" xr:uid="{804CD73C-A887-4FEF-AF19-A593EC545E70}"/>
    <hyperlink ref="G19" r:id="rId36" xr:uid="{6DBB246C-5F40-4CF8-BD5E-A730595C5352}"/>
    <hyperlink ref="F9" r:id="rId37" xr:uid="{B4FDBC0A-04BD-4179-BAD5-6C5760D1F8E0}"/>
    <hyperlink ref="F4" r:id="rId38" xr:uid="{E6C59E16-F088-46B6-AE9E-D38AF28DD1B4}"/>
    <hyperlink ref="G4" r:id="rId39" xr:uid="{C9DD61FF-C45D-4A54-A4B1-845B377BD467}"/>
    <hyperlink ref="F23" r:id="rId40" xr:uid="{693F6AFC-3607-4F67-A57F-E86422E311F8}"/>
    <hyperlink ref="G9" r:id="rId41" xr:uid="{526BF4C0-0B5C-4DA2-8687-4B1DEE14B364}"/>
    <hyperlink ref="H9" r:id="rId42" xr:uid="{82E071F0-6206-4857-A283-2C66F20E3B57}"/>
    <hyperlink ref="H12" r:id="rId43" xr:uid="{2F8D492F-A603-4091-8FF9-658BD9DE14BF}"/>
    <hyperlink ref="H4" r:id="rId44" xr:uid="{2A55523B-96A7-4592-B41D-EF8B3481F5F7}"/>
    <hyperlink ref="H2" r:id="rId45" display="https://www.farmingforabetterclimate.org/improving-farm-profitability/optimising-livestock-performance/practical-guide-silage-testing-interpreting-results/" xr:uid="{33DFF204-C04F-4CDE-95A5-2F93AA90C7DB}"/>
    <hyperlink ref="H3" r:id="rId46" xr:uid="{CF2C37CC-6934-4934-9135-BF5BEBA58DA2}"/>
    <hyperlink ref="H8" r:id="rId47" xr:uid="{2F9EB5B4-E1EB-4B97-8B85-246407FFF2CC}"/>
    <hyperlink ref="F10" r:id="rId48" xr:uid="{FFE81E35-7BA9-4A17-9FDC-927C94B56E64}"/>
    <hyperlink ref="H11" r:id="rId49" xr:uid="{41D76CFB-287A-4718-93A5-33213FCF19BC}"/>
    <hyperlink ref="H16" r:id="rId50" xr:uid="{20576AC3-3C1B-45F0-B8D9-18508DF2B98D}"/>
    <hyperlink ref="H20" r:id="rId51" xr:uid="{1689AB22-AF94-4E4C-93EA-C803FAB82CE5}"/>
    <hyperlink ref="F20" r:id="rId52" xr:uid="{4D367EA9-3A4B-4C19-989F-D935D3D52B5D}"/>
    <hyperlink ref="H13" r:id="rId53" xr:uid="{205B6D1C-0F6E-42A4-831E-366A29A6E5CC}"/>
    <hyperlink ref="H18" r:id="rId54" xr:uid="{5C9259E1-41AB-4D3A-8DEB-62E060C617D8}"/>
    <hyperlink ref="G21" r:id="rId55" xr:uid="{0CE66715-04A0-41C6-927F-89A82EB660D3}"/>
    <hyperlink ref="H21" r:id="rId56" xr:uid="{A180C1A6-7375-436F-999F-A3C6250F4AD7}"/>
    <hyperlink ref="G24" r:id="rId57" xr:uid="{9CB78435-A737-4FF2-AA22-D3779F74E6C6}"/>
    <hyperlink ref="H15" r:id="rId58" xr:uid="{43320444-826A-404C-8035-F165EAEA2F87}"/>
    <hyperlink ref="G23" r:id="rId59" xr:uid="{854208CE-B9EA-4512-A086-C6555F7EAC44}"/>
    <hyperlink ref="H23" r:id="rId60" xr:uid="{BEB1F3B5-8425-40A2-B43C-04466FDE183E}"/>
    <hyperlink ref="F18" r:id="rId61" xr:uid="{C17651F1-61B5-4459-A1DD-5222EDC3C517}"/>
    <hyperlink ref="H10" r:id="rId62" xr:uid="{C5A590B7-2B93-4CDB-ACF9-3148CC0DFE8D}"/>
    <hyperlink ref="F13" r:id="rId63" xr:uid="{46721148-B191-4004-9A01-666B5F6630A1}"/>
  </hyperlinks>
  <pageMargins left="0.7" right="0.7" top="0.75" bottom="0.75" header="0.3" footer="0.3"/>
  <pageSetup paperSize="9" orientation="portrait" r:id="rId6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8E891-BC89-4AE8-8BDE-B59E4E0718A1}">
  <dimension ref="B1:F41"/>
  <sheetViews>
    <sheetView showGridLines="0" zoomScale="90" zoomScaleNormal="90" workbookViewId="0">
      <pane xSplit="2" ySplit="7" topLeftCell="C8" activePane="bottomRight" state="frozen"/>
      <selection pane="topRight" activeCell="C25" sqref="C25"/>
      <selection pane="bottomLeft" activeCell="C25" sqref="C25"/>
      <selection pane="bottomRight" activeCell="B7" sqref="B7"/>
    </sheetView>
  </sheetViews>
  <sheetFormatPr defaultColWidth="8.7109375" defaultRowHeight="15" x14ac:dyDescent="0.25"/>
  <cols>
    <col min="1" max="1" width="4.85546875" style="98" customWidth="1"/>
    <col min="2" max="2" width="57.5703125" style="137" customWidth="1"/>
    <col min="3" max="3" width="69" style="137" customWidth="1"/>
    <col min="4" max="4" width="68.42578125" style="98" bestFit="1" customWidth="1"/>
    <col min="5" max="5" width="70.5703125" style="98" bestFit="1" customWidth="1"/>
    <col min="6" max="6" width="70.140625" style="98" bestFit="1" customWidth="1"/>
    <col min="7" max="16384" width="8.7109375" style="98"/>
  </cols>
  <sheetData>
    <row r="1" spans="2:6" s="87" customFormat="1" ht="21.75" customHeight="1" x14ac:dyDescent="0.25">
      <c r="B1" s="90"/>
      <c r="C1" s="90"/>
    </row>
    <row r="2" spans="2:6" s="87" customFormat="1" ht="21.75" customHeight="1" x14ac:dyDescent="0.25">
      <c r="B2" s="90"/>
      <c r="C2" s="90"/>
    </row>
    <row r="3" spans="2:6" s="87" customFormat="1" ht="21.75" customHeight="1" x14ac:dyDescent="0.25">
      <c r="B3" s="90"/>
      <c r="C3" s="90"/>
    </row>
    <row r="4" spans="2:6" s="157" customFormat="1" ht="6.75" customHeight="1" x14ac:dyDescent="0.25">
      <c r="B4" s="156"/>
      <c r="C4" s="156"/>
    </row>
    <row r="5" spans="2:6" s="87" customFormat="1" ht="21" x14ac:dyDescent="0.25">
      <c r="B5" s="155" t="s">
        <v>149</v>
      </c>
      <c r="C5" s="160"/>
      <c r="D5" s="164"/>
    </row>
    <row r="6" spans="2:6" s="87" customFormat="1" x14ac:dyDescent="0.25">
      <c r="B6" s="90"/>
      <c r="C6" s="161"/>
      <c r="D6" s="164"/>
    </row>
    <row r="7" spans="2:6" ht="25.5" customHeight="1" x14ac:dyDescent="0.25">
      <c r="B7" s="158" t="str">
        <f>Resources!A1</f>
        <v>Topic</v>
      </c>
      <c r="C7" s="162" t="str">
        <f>Resources!B1</f>
        <v>Description</v>
      </c>
      <c r="D7" s="165" t="str">
        <f>Resources!C1</f>
        <v>Resource 1</v>
      </c>
      <c r="E7" s="159" t="str">
        <f>Resources!D1</f>
        <v>Resource 2</v>
      </c>
      <c r="F7" s="159" t="str">
        <f>Resources!E1</f>
        <v>Resource 3</v>
      </c>
    </row>
    <row r="8" spans="2:6" ht="33.6" customHeight="1" thickBot="1" x14ac:dyDescent="0.3">
      <c r="B8" s="222" t="str">
        <f ca="1">Resources!A2</f>
        <v>Analyse forage quality.</v>
      </c>
      <c r="C8" s="223" t="str">
        <f>Resources!B2</f>
        <v>Identify the quality of silage to be able to reduce supplementary concentrate feeding and target rations to improve animal performance</v>
      </c>
      <c r="D8" s="224" t="str">
        <f ca="1">IF(LEFT(INDEX(Resources!$B$2:$H$41,MATCH(B8,Resources!$A$2:$A$41,0),2),4)="Link","No Information Available",IFERROR(HYPERLINK(INDEX(Resources!$B$2:$H$41,MATCH(B8,Resources!$A$2:$A$41,0),5),INDEX(Resources!$B$2:$H$41,MATCH(B8,Resources!$A$2:$A$41,0),2)), "No Information Available"))</f>
        <v>New Entrants to Farming Ruminant Nutrition and Forage analysis</v>
      </c>
      <c r="E8" s="224" t="str">
        <f ca="1">IF(LEFT(INDEX(Resources!$B$2:$H$41,MATCH(B8,Resources!$A$2:$A$41,0),3),4)="Link","No Information Available",IFERROR(HYPERLINK(INDEX(Resources!$B$2:$H$41,MATCH(B8,Resources!$A$2:$A$41,0),6),INDEX(Resources!$B$2:$H$41,MATCH(B8,Resources!$A$2:$A$41,0),3)), "No Information Available"))</f>
        <v>Silage Sampling – Taking A Representative Sample</v>
      </c>
      <c r="F8" s="225" t="str">
        <f ca="1">IF(LEFT(INDEX(Resources!$B$2:$H$41,MATCH(B8,Resources!$A$2:$A$41,0),4),4)="Link","No Information Available",IFERROR(HYPERLINK(INDEX(Resources!$B$2:$H$41,MATCH(B8,Resources!$A$2:$A$41,0),7),INDEX(Resources!$B$2:$H$41,MATCH(B8,Resources!$A$2:$A$41,0),4)), "No Information Available"))</f>
        <v>Practical Guide: Silage Testing Interpreting Results - Farming for a Better Climate</v>
      </c>
    </row>
    <row r="9" spans="2:6" ht="33.6" customHeight="1" thickTop="1" thickBot="1" x14ac:dyDescent="0.3">
      <c r="B9" s="226" t="str">
        <f ca="1">Resources!A3</f>
        <v>Consider using a methane inhibitor (3NOP).</v>
      </c>
      <c r="C9" s="227" t="str">
        <f>Resources!B3</f>
        <v>Feed additive that reduced the level of methane produced by the animal, not available in UK at present, estimated to be aviavle late 2024.</v>
      </c>
      <c r="D9" s="228" t="str">
        <f>Resources!C3</f>
        <v>Methane production and what can we do about it?</v>
      </c>
      <c r="E9" s="228" t="str">
        <f ca="1">IF(LEFT(INDEX(Resources!$B$2:$H$41,MATCH(B9,Resources!$A$2:$A$41,0),3),4)="Link","No Information Available",IFERROR(HYPERLINK(INDEX(Resources!$B$2:$H$41,MATCH(B9,Resources!$A$2:$A$41,0),6),INDEX(Resources!$B$2:$H$41,MATCH(B9,Resources!$A$2:$A$41,0),3)), "No Information Available"))</f>
        <v>Improving Technical Efficiency and Reducing Carbon Emissions</v>
      </c>
      <c r="F9" s="229" t="str">
        <f ca="1">IF(LEFT(INDEX(Resources!$B$2:$H$41,MATCH(B9,Resources!$A$2:$A$41,0),4),4)="Link","No Information Available",IFERROR(HYPERLINK(INDEX(Resources!$B$2:$H$41,MATCH(B9,Resources!$A$2:$A$41,0),7),INDEX(Resources!$B$2:$H$41,MATCH(B9,Resources!$A$2:$A$41,0),4)), "No Information Available"))</f>
        <v>Practical Guide: Carbon Footprinting on the Beef Farm</v>
      </c>
    </row>
    <row r="10" spans="2:6" ht="33.6" customHeight="1" thickTop="1" thickBot="1" x14ac:dyDescent="0.3">
      <c r="B10" s="226" t="str">
        <f ca="1">Resources!A4</f>
        <v>Continue working to decrease calving period to 9 weeks, then consider progressing to 6 weeks.</v>
      </c>
      <c r="C10" s="227" t="str">
        <f>Resources!B4</f>
        <v>Improves fertility, more even batches of calves</v>
      </c>
      <c r="D10" s="228" t="str">
        <f>Resources!C4</f>
        <v>Working Towards Net Zero Carbon at Millburn Farm</v>
      </c>
      <c r="E10" s="228" t="str">
        <f ca="1">IF(LEFT(INDEX(Resources!$B$2:$H$41,MATCH(B10,Resources!$A$2:$A$41,0),3),4)="Link","No Information Available",IFERROR(HYPERLINK(INDEX(Resources!$B$2:$H$41,MATCH(B10,Resources!$A$2:$A$41,0),6),INDEX(Resources!$B$2:$H$41,MATCH(B10,Resources!$A$2:$A$41,0),3)), "No Information Available"))</f>
        <v>Working Towards Net Zero Carbon Emissions: Improving fertility in the beef herd</v>
      </c>
      <c r="F10" s="229" t="str">
        <f ca="1">IF(LEFT(INDEX(Resources!$B$2:$H$41,MATCH(B10,Resources!$A$2:$A$41,0),4),4)="Link","No Information Available",IFERROR(HYPERLINK(INDEX(Resources!$B$2:$H$41,MATCH(B10,Resources!$A$2:$A$41,0),7),INDEX(Resources!$B$2:$H$41,MATCH(B10,Resources!$A$2:$A$41,0),4)), "No Information Available"))</f>
        <v>Calving Pattern and Fertility</v>
      </c>
    </row>
    <row r="11" spans="2:6" ht="33.6" customHeight="1" thickTop="1" thickBot="1" x14ac:dyDescent="0.3">
      <c r="B11" s="226" t="str">
        <f ca="1">Resources!A5</f>
        <v>Develop a grazing strategy to increase clover content.</v>
      </c>
      <c r="C11" s="227" t="str">
        <f>Resources!B5</f>
        <v>Increased clover content in sward will reduce the artificial N requirements and improve growth rates of animals through improved forage quality</v>
      </c>
      <c r="D11" s="228" t="str">
        <f>Resources!C5</f>
        <v>Practical Guide: Establishing a Grass Clover Sward</v>
      </c>
      <c r="E11" s="228" t="str">
        <f ca="1">IF(LEFT(INDEX(Resources!$B$2:$H$41,MATCH(B11,Resources!$A$2:$A$41,0),3),4)="Link","No Information Available",IFERROR(HYPERLINK(INDEX(Resources!$B$2:$H$41,MATCH(B11,Resources!$A$2:$A$41,0),6),INDEX(Resources!$B$2:$H$41,MATCH(B11,Resources!$A$2:$A$41,0),3)), "No Information Available"))</f>
        <v>Forage and Grass Guide</v>
      </c>
      <c r="F11" s="229" t="str">
        <f ca="1">IF(LEFT(INDEX(Resources!$B$2:$H$41,MATCH(B11,Resources!$A$2:$A$41,0),4),4)="Link","No Information Available",IFERROR(HYPERLINK(INDEX(Resources!$B$2:$H$41,MATCH(B11,Resources!$A$2:$A$41,0),7),INDEX(Resources!$B$2:$H$41,MATCH(B11,Resources!$A$2:$A$41,0),4)), "No Information Available"))</f>
        <v>Grassland Productivity Grazing Management</v>
      </c>
    </row>
    <row r="12" spans="2:6" ht="33.6" customHeight="1" thickTop="1" thickBot="1" x14ac:dyDescent="0.3">
      <c r="B12" s="226" t="str">
        <f ca="1">Resources!A6</f>
        <v>Genomic testing in breeding programme.</v>
      </c>
      <c r="C12" s="227" t="str">
        <f>Resources!B6</f>
        <v>Faster genetic progress to select for traits which will reduce emissions (low emitting animals / feed efficiency / fertility)</v>
      </c>
      <c r="D12" s="229" t="str">
        <f>Resources!C6</f>
        <v>Milk Manager News November 2022 – Mating Programs for Breed Improvement</v>
      </c>
      <c r="E12" s="228" t="str">
        <f ca="1">IF(LEFT(INDEX(Resources!$B$2:$H$41,MATCH(B12,Resources!$A$2:$A$41,0),3),4)="Link","No Information Available",IFERROR(HYPERLINK(INDEX(Resources!$B$2:$H$41,MATCH(B12,Resources!$A$2:$A$41,0),6),INDEX(Resources!$B$2:$H$41,MATCH(B12,Resources!$A$2:$A$41,0),3)), "No Information Available"))</f>
        <v>Improving Technical Efficiency and Reducing Carbon Emissions</v>
      </c>
      <c r="F12" s="229" t="str">
        <f ca="1">IF(LEFT(INDEX(Resources!$B$2:$H$41,MATCH(B12,Resources!$A$2:$A$41,0),4),4)="Link","No Information Available",IFERROR(HYPERLINK(INDEX(Resources!$B$2:$H$41,MATCH(B12,Resources!$A$2:$A$41,0),7),INDEX(Resources!$B$2:$H$41,MATCH(B12,Resources!$A$2:$A$41,0),4)), "No Information Available"))</f>
        <v>No Information Available</v>
      </c>
    </row>
    <row r="13" spans="2:6" ht="33.6" customHeight="1" thickTop="1" thickBot="1" x14ac:dyDescent="0.3">
      <c r="B13" s="226" t="str">
        <f ca="1">Resources!A7</f>
        <v>Implement a grazing plan including regular pasture management.</v>
      </c>
      <c r="C13" s="227" t="str">
        <f>Resources!B7</f>
        <v>Better grazing management will increase growth rates at grass and reduce the addition concentrate feed required</v>
      </c>
      <c r="D13" s="229" t="str">
        <f>Resources!C7</f>
        <v>Working Towards Net Zero Carbon Emissions: Improving grass growth</v>
      </c>
      <c r="E13" s="228" t="str">
        <f ca="1">IF(LEFT(INDEX(Resources!$B$2:$H$41,MATCH(B13,Resources!$A$2:$A$41,0),3),4)="Link","No Information Available",IFERROR(HYPERLINK(INDEX(Resources!$B$2:$H$41,MATCH(B13,Resources!$A$2:$A$41,0),6),INDEX(Resources!$B$2:$H$41,MATCH(B13,Resources!$A$2:$A$41,0),3)), "No Information Available"))</f>
        <v>Grassland</v>
      </c>
      <c r="F13" s="229" t="str">
        <f ca="1">IF(LEFT(INDEX(Resources!$B$2:$H$41,MATCH(B13,Resources!$A$2:$A$41,0),4),4)="Link","No Information Available",IFERROR(HYPERLINK(INDEX(Resources!$B$2:$H$41,MATCH(B13,Resources!$A$2:$A$41,0),7),INDEX(Resources!$B$2:$H$41,MATCH(B13,Resources!$A$2:$A$41,0),4)), "No Information Available"))</f>
        <v>Grazing for Profit and Biodiversity at Tullochgorum</v>
      </c>
    </row>
    <row r="14" spans="2:6" ht="33.6" customHeight="1" thickTop="1" thickBot="1" x14ac:dyDescent="0.3">
      <c r="B14" s="226" t="str">
        <f ca="1">Resources!A8</f>
        <v>Improve forage quality.</v>
      </c>
      <c r="C14" s="227" t="str">
        <f>Resources!B8</f>
        <v>Improved animal performance, lower methan emissions on low celluslose forgaes</v>
      </c>
      <c r="D14" s="229" t="str">
        <f>Resources!C8</f>
        <v>Working Towards Net Zero Carbon Emissions: Improving grass growth</v>
      </c>
      <c r="E14" s="228" t="str">
        <f ca="1">IF(LEFT(INDEX(Resources!$B$2:$H$41,MATCH(B14,Resources!$A$2:$A$41,0),3),4)="Link","No Information Available",IFERROR(HYPERLINK(INDEX(Resources!$B$2:$H$41,MATCH(B14,Resources!$A$2:$A$41,0),6),INDEX(Resources!$B$2:$H$41,MATCH(B14,Resources!$A$2:$A$41,0),3)), "No Information Available"))</f>
        <v>Grassland</v>
      </c>
      <c r="F14" s="229" t="str">
        <f ca="1">IF(LEFT(INDEX(Resources!$B$2:$H$41,MATCH(B14,Resources!$A$2:$A$41,0),4),4)="Link","No Information Available",IFERROR(HYPERLINK(INDEX(Resources!$B$2:$H$41,MATCH(B14,Resources!$A$2:$A$41,0),7),INDEX(Resources!$B$2:$H$41,MATCH(B14,Resources!$A$2:$A$41,0),4)), "No Information Available"))</f>
        <v>Maximising Production from Forage at East Fingask</v>
      </c>
    </row>
    <row r="15" spans="2:6" ht="33.6" customHeight="1" thickTop="1" thickBot="1" x14ac:dyDescent="0.3">
      <c r="B15" s="226" t="str">
        <f ca="1">Resources!A9</f>
        <v>Improve herd management through data collection and selection.</v>
      </c>
      <c r="C15" s="227" t="str">
        <f>Resources!B9</f>
        <v>Identify poor performers to reduce 'waste' emissions</v>
      </c>
      <c r="D15" s="229" t="str">
        <f>Resources!C9</f>
        <v>Working Towards Net Zero Carbon at Millburn Farm</v>
      </c>
      <c r="E15" s="228" t="str">
        <f ca="1">IF(LEFT(INDEX(Resources!$B$2:$H$41,MATCH(B15,Resources!$A$2:$A$41,0),3),4)="Link","No Information Available",IFERROR(HYPERLINK(INDEX(Resources!$B$2:$H$41,MATCH(B15,Resources!$A$2:$A$41,0),6),INDEX(Resources!$B$2:$H$41,MATCH(B15,Resources!$A$2:$A$41,0),3)), "No Information Available"))</f>
        <v>Cattle and Sheep Record Keeping Video Series</v>
      </c>
      <c r="F15" s="229" t="str">
        <f ca="1">IF(LEFT(INDEX(Resources!$B$2:$H$41,MATCH(B15,Resources!$A$2:$A$41,0),4),4)="Link","No Information Available",IFERROR(HYPERLINK(INDEX(Resources!$B$2:$H$41,MATCH(B15,Resources!$A$2:$A$41,0),7),INDEX(Resources!$B$2:$H$41,MATCH(B15,Resources!$A$2:$A$41,0),4)), "No Information Available"))</f>
        <v>An Introduction to Benchmarking for the Suckler Herd</v>
      </c>
    </row>
    <row r="16" spans="2:6" ht="33.6" customHeight="1" thickTop="1" thickBot="1" x14ac:dyDescent="0.3">
      <c r="B16" s="226" t="str">
        <f ca="1">Resources!A10</f>
        <v>Improve herd performance through targeting desired traits to meet your breeding goals.</v>
      </c>
      <c r="C16" s="227" t="str">
        <f>Resources!B10</f>
        <v>Improved performance to ensure optimum grwoth and fertility rates</v>
      </c>
      <c r="D16" s="229" t="str">
        <f>Resources!C10</f>
        <v>Milk Manager News November 2022 – Mating Programs for Breed Improvement</v>
      </c>
      <c r="E16" s="228" t="str">
        <f ca="1">IF(LEFT(INDEX(Resources!$B$2:$H$41,MATCH(B16,Resources!$A$2:$A$41,0),3),4)="Link","No Information Available",IFERROR(HYPERLINK(INDEX(Resources!$B$2:$H$41,MATCH(B16,Resources!$A$2:$A$41,0),6),INDEX(Resources!$B$2:$H$41,MATCH(B16,Resources!$A$2:$A$41,0),3)), "No Information Available"))</f>
        <v>Working Towards Net Zero Carbon Emissions: Beef bull selection</v>
      </c>
      <c r="F16" s="229" t="str">
        <f ca="1">IF(LEFT(INDEX(Resources!$B$2:$H$41,MATCH(B16,Resources!$A$2:$A$41,0),4),4)="Link","No Information Available",IFERROR(HYPERLINK(INDEX(Resources!$B$2:$H$41,MATCH(B16,Resources!$A$2:$A$41,0),7),INDEX(Resources!$B$2:$H$41,MATCH(B16,Resources!$A$2:$A$41,0),4)), "No Information Available"))</f>
        <v>Bull Buyers Checklist</v>
      </c>
    </row>
    <row r="17" spans="2:6" ht="33.6" customHeight="1" thickTop="1" thickBot="1" x14ac:dyDescent="0.3">
      <c r="B17" s="226" t="str">
        <f ca="1">Resources!A11</f>
        <v>Incorporate legumes into silages.</v>
      </c>
      <c r="C17" s="227" t="str">
        <f>Resources!B11</f>
        <v>Improved performance and reduced artificial N requirements. Improvements in soil health</v>
      </c>
      <c r="D17" s="229" t="str">
        <f>Resources!C11</f>
        <v>Practical Guide: Nitrogen Fixation</v>
      </c>
      <c r="E17" s="228" t="str">
        <f ca="1">IF(LEFT(INDEX(Resources!$B$2:$H$41,MATCH(B17,Resources!$A$2:$A$41,0),3),4)="Link","No Information Available",IFERROR(HYPERLINK(INDEX(Resources!$B$2:$H$41,MATCH(B17,Resources!$A$2:$A$41,0),6),INDEX(Resources!$B$2:$H$41,MATCH(B17,Resources!$A$2:$A$41,0),3)), "No Information Available"))</f>
        <v>Establishing a Grass Clover Sward</v>
      </c>
      <c r="F17" s="229" t="str">
        <f ca="1">IF(LEFT(INDEX(Resources!$B$2:$H$41,MATCH(B17,Resources!$A$2:$A$41,0),4),4)="Link","No Information Available",IFERROR(HYPERLINK(INDEX(Resources!$B$2:$H$41,MATCH(B17,Resources!$A$2:$A$41,0),7),INDEX(Resources!$B$2:$H$41,MATCH(B17,Resources!$A$2:$A$41,0),4)), "No Information Available"))</f>
        <v>Legumes</v>
      </c>
    </row>
    <row r="18" spans="2:6" ht="33.6" customHeight="1" thickTop="1" thickBot="1" x14ac:dyDescent="0.3">
      <c r="B18" s="226" t="str">
        <f ca="1">Resources!A12</f>
        <v>Increase calving percentage.</v>
      </c>
      <c r="C18" s="227" t="str">
        <f>Resources!B12</f>
        <v>Increases fertility performance reduces the number of unproductive animals</v>
      </c>
      <c r="D18" s="229" t="str">
        <f>Resources!C12</f>
        <v>Losses at Calving – should I investigate?</v>
      </c>
      <c r="E18" s="228" t="str">
        <f ca="1">IF(LEFT(INDEX(Resources!$B$2:$H$41,MATCH(B18,Resources!$A$2:$A$41,0),3),4)="Link","No Information Available",IFERROR(HYPERLINK(INDEX(Resources!$B$2:$H$41,MATCH(B18,Resources!$A$2:$A$41,0),6),INDEX(Resources!$B$2:$H$41,MATCH(B18,Resources!$A$2:$A$41,0),3)), "No Information Available"))</f>
        <v>Preparing for Calving and Maximising Live Calves</v>
      </c>
      <c r="F18" s="229" t="str">
        <f ca="1">IF(LEFT(INDEX(Resources!$B$2:$H$41,MATCH(B18,Resources!$A$2:$A$41,0),4),4)="Link","No Information Available",IFERROR(HYPERLINK(INDEX(Resources!$B$2:$H$41,MATCH(B18,Resources!$A$2:$A$41,0),7),INDEX(Resources!$B$2:$H$41,MATCH(B18,Resources!$A$2:$A$41,0),4)), "No Information Available"))</f>
        <v>An Introduction to Benchmarking for the Suckler Herd</v>
      </c>
    </row>
    <row r="19" spans="2:6" ht="33.6" customHeight="1" thickTop="1" thickBot="1" x14ac:dyDescent="0.3">
      <c r="B19" s="226" t="str">
        <f ca="1">Resources!A13</f>
        <v>Investigate the potential of a multispecies sward.</v>
      </c>
      <c r="C19" s="227" t="str">
        <f>Resources!B13</f>
        <v>Improved performance and reduced artificial N requirements. Improvements in soil health</v>
      </c>
      <c r="D19" s="229" t="str">
        <f>Resources!C13</f>
        <v>Link 1</v>
      </c>
      <c r="E19" s="228" t="str">
        <f ca="1">IF(LEFT(INDEX(Resources!$B$2:$H$41,MATCH(B19,Resources!$A$2:$A$41,0),3),4)="Link","No Information Available",IFERROR(HYPERLINK(INDEX(Resources!$B$2:$H$41,MATCH(B19,Resources!$A$2:$A$41,0),6),INDEX(Resources!$B$2:$H$41,MATCH(B19,Resources!$A$2:$A$41,0),3)), "No Information Available"))</f>
        <v>Multi-Species Grassland Sward tool</v>
      </c>
      <c r="F19" s="229" t="str">
        <f ca="1">IF(LEFT(INDEX(Resources!$B$2:$H$41,MATCH(B19,Resources!$A$2:$A$41,0),4),4)="Link","No Information Available",IFERROR(HYPERLINK(INDEX(Resources!$B$2:$H$41,MATCH(B19,Resources!$A$2:$A$41,0),7),INDEX(Resources!$B$2:$H$41,MATCH(B19,Resources!$A$2:$A$41,0),4)), "No Information Available"))</f>
        <v>Practical Guide: Establishing a Grass Clover Sward</v>
      </c>
    </row>
    <row r="20" spans="2:6" ht="33.6" customHeight="1" thickTop="1" thickBot="1" x14ac:dyDescent="0.3">
      <c r="B20" s="226" t="str">
        <f ca="1">Resources!A14</f>
        <v>Keep males entire for bull beef finishing.</v>
      </c>
      <c r="C20" s="227" t="str">
        <f>Resources!B14</f>
        <v>Young age of slaughter (12-16 months) reduced lifetime methane emissions due to high animal performance and reduced age at slaughter</v>
      </c>
      <c r="D20" s="229" t="str">
        <f>Resources!C14</f>
        <v>Link 1</v>
      </c>
      <c r="E20" s="228" t="str">
        <f ca="1">IF(LEFT(INDEX(Resources!$B$2:$H$41,MATCH(B20,Resources!$A$2:$A$41,0),3),4)="Link","No Information Available",IFERROR(HYPERLINK(INDEX(Resources!$B$2:$H$41,MATCH(B20,Resources!$A$2:$A$41,0),6),INDEX(Resources!$B$2:$H$41,MATCH(B20,Resources!$A$2:$A$41,0),3)), "No Information Available"))</f>
        <v>Working Towards Net Zero Carbon at Auchmore Farm</v>
      </c>
      <c r="F20" s="229" t="str">
        <f ca="1">IF(LEFT(INDEX(Resources!$B$2:$H$41,MATCH(B20,Resources!$A$2:$A$41,0),4),4)="Link","No Information Available",IFERROR(HYPERLINK(INDEX(Resources!$B$2:$H$41,MATCH(B20,Resources!$A$2:$A$41,0),7),INDEX(Resources!$B$2:$H$41,MATCH(B20,Resources!$A$2:$A$41,0),4)), "No Information Available"))</f>
        <v>No Information Available</v>
      </c>
    </row>
    <row r="21" spans="2:6" ht="33.6" customHeight="1" thickTop="1" thickBot="1" x14ac:dyDescent="0.3">
      <c r="B21" s="226" t="str">
        <f ca="1">Resources!A15</f>
        <v>Optimise feed rations to meet target performance.</v>
      </c>
      <c r="C21" s="227" t="str">
        <f>Resources!B15</f>
        <v>Allows animal performance to be optimised</v>
      </c>
      <c r="D21" s="229" t="str">
        <f>Resources!C15</f>
        <v>Working Towards Net Zero Carbon Emissions: Maximising growth rates</v>
      </c>
      <c r="E21" s="228" t="str">
        <f ca="1">IF(LEFT(INDEX(Resources!$B$2:$H$41,MATCH(B21,Resources!$A$2:$A$41,0),3),4)="Link","No Information Available",IFERROR(HYPERLINK(INDEX(Resources!$B$2:$H$41,MATCH(B21,Resources!$A$2:$A$41,0),6),INDEX(Resources!$B$2:$H$41,MATCH(B21,Resources!$A$2:$A$41,0),3)), "No Information Available"))</f>
        <v>Practical Guide: Improving feed and water intakes</v>
      </c>
      <c r="F21" s="229" t="str">
        <f ca="1">IF(LEFT(INDEX(Resources!$B$2:$H$41,MATCH(B21,Resources!$A$2:$A$41,0),4),4)="Link","No Information Available",IFERROR(HYPERLINK(INDEX(Resources!$B$2:$H$41,MATCH(B21,Resources!$A$2:$A$41,0),7),INDEX(Resources!$B$2:$H$41,MATCH(B21,Resources!$A$2:$A$41,0),4)), "No Information Available"))</f>
        <v>Importance of Long Fibre in Intensive Rations</v>
      </c>
    </row>
    <row r="22" spans="2:6" ht="33.6" customHeight="1" thickTop="1" thickBot="1" x14ac:dyDescent="0.3">
      <c r="B22" s="226" t="str">
        <f ca="1">Resources!A16</f>
        <v>Optimise nutrient application to grassland.</v>
      </c>
      <c r="C22" s="227" t="str">
        <f>Resources!B16</f>
        <v>Reduced waste of N fertiliser applications, soil health improvements</v>
      </c>
      <c r="D22" s="229" t="str">
        <f>Resources!C16</f>
        <v>Practical Guide: Applying Nutrients</v>
      </c>
      <c r="E22" s="228" t="str">
        <f ca="1">IF(LEFT(INDEX(Resources!$B$2:$H$41,MATCH(B22,Resources!$A$2:$A$41,0),3),4)="Link","No Information Available",IFERROR(HYPERLINK(INDEX(Resources!$B$2:$H$41,MATCH(B22,Resources!$A$2:$A$41,0),6),INDEX(Resources!$B$2:$H$41,MATCH(B22,Resources!$A$2:$A$41,0),3)), "No Information Available"))</f>
        <v>Grassland Productivity Grazing Management</v>
      </c>
      <c r="F22" s="229" t="str">
        <f ca="1">IF(LEFT(INDEX(Resources!$B$2:$H$41,MATCH(B22,Resources!$A$2:$A$41,0),4),4)="Link","No Information Available",IFERROR(HYPERLINK(INDEX(Resources!$B$2:$H$41,MATCH(B22,Resources!$A$2:$A$41,0),7),INDEX(Resources!$B$2:$H$41,MATCH(B22,Resources!$A$2:$A$41,0),4)), "No Information Available"))</f>
        <v>Practical Guide: Nature-based solution to combat rising fertiliser costs</v>
      </c>
    </row>
    <row r="23" spans="2:6" ht="33.6" customHeight="1" thickTop="1" thickBot="1" x14ac:dyDescent="0.3">
      <c r="B23" s="226" t="str">
        <f ca="1">Resources!A17</f>
        <v>Optimise soil PH.</v>
      </c>
      <c r="C23" s="227" t="str">
        <f>Resources!B17</f>
        <v>Assits with N fertiliser uptake to reduce wastage</v>
      </c>
      <c r="D23" s="229" t="str">
        <f>Resources!C17</f>
        <v>Understanding Soil Ph</v>
      </c>
      <c r="E23" s="228" t="str">
        <f ca="1">IF(LEFT(INDEX(Resources!$B$2:$H$41,MATCH(B23,Resources!$A$2:$A$41,0),3),4)="Link","No Information Available",IFERROR(HYPERLINK(INDEX(Resources!$B$2:$H$41,MATCH(B23,Resources!$A$2:$A$41,0),6),INDEX(Resources!$B$2:$H$41,MATCH(B23,Resources!$A$2:$A$41,0),3)), "No Information Available"))</f>
        <v>Understanding Soil pH: Useful downloads</v>
      </c>
      <c r="F23" s="229" t="str">
        <f ca="1">IF(LEFT(INDEX(Resources!$B$2:$H$41,MATCH(B23,Resources!$A$2:$A$41,0),4),4)="Link","No Information Available",IFERROR(HYPERLINK(INDEX(Resources!$B$2:$H$41,MATCH(B23,Resources!$A$2:$A$41,0),7),INDEX(Resources!$B$2:$H$41,MATCH(B23,Resources!$A$2:$A$41,0),4)), "No Information Available"))</f>
        <v>Improving grassland performance</v>
      </c>
    </row>
    <row r="24" spans="2:6" ht="33.6" customHeight="1" thickTop="1" thickBot="1" x14ac:dyDescent="0.3">
      <c r="B24" s="226" t="str">
        <f ca="1">Resources!A18</f>
        <v>Optimising weight for age.</v>
      </c>
      <c r="C24" s="227" t="str">
        <f>Resources!B18</f>
        <v>Optimising performance (DLWG) to ensure no underperformers</v>
      </c>
      <c r="D24" s="229" t="str">
        <f>Resources!C18</f>
        <v>Working Towards Net Zero Carbon Emissions: Maximising growth rates</v>
      </c>
      <c r="E24" s="228" t="str">
        <f ca="1">IF(LEFT(INDEX(Resources!$B$2:$H$41,MATCH(B24,Resources!$A$2:$A$41,0),3),4)="Link","No Information Available",IFERROR(HYPERLINK(INDEX(Resources!$B$2:$H$41,MATCH(B24,Resources!$A$2:$A$41,0),6),INDEX(Resources!$B$2:$H$41,MATCH(B24,Resources!$A$2:$A$41,0),3)), "No Information Available"))</f>
        <v>Maximising Performance of Growing and Finishing Cattle</v>
      </c>
      <c r="F24" s="229" t="str">
        <f ca="1">IF(LEFT(INDEX(Resources!$B$2:$H$41,MATCH(B24,Resources!$A$2:$A$41,0),4),4)="Link","No Information Available",IFERROR(HYPERLINK(INDEX(Resources!$B$2:$H$41,MATCH(B24,Resources!$A$2:$A$41,0),7),INDEX(Resources!$B$2:$H$41,MATCH(B24,Resources!$A$2:$A$41,0),4)), "No Information Available"))</f>
        <v>Finishing options for Beef Cattle</v>
      </c>
    </row>
    <row r="25" spans="2:6" ht="33.6" customHeight="1" thickTop="1" thickBot="1" x14ac:dyDescent="0.3">
      <c r="B25" s="226" t="str">
        <f ca="1">Resources!A19</f>
        <v>Reduce age of calving to 24 months.</v>
      </c>
      <c r="C25" s="227" t="str">
        <f>Resources!B19</f>
        <v>More productive animals, less feed for the extra year to calve at 3</v>
      </c>
      <c r="D25" s="229" t="str">
        <f>Resources!C19</f>
        <v>Calving at 2: Bulling Management</v>
      </c>
      <c r="E25" s="228" t="str">
        <f ca="1">IF(LEFT(INDEX(Resources!$B$2:$H$41,MATCH(B25,Resources!$A$2:$A$41,0),3),4)="Link","No Information Available",IFERROR(HYPERLINK(INDEX(Resources!$B$2:$H$41,MATCH(B25,Resources!$A$2:$A$41,0),6),INDEX(Resources!$B$2:$H$41,MATCH(B25,Resources!$A$2:$A$41,0),3)), "No Information Available"))</f>
        <v>Choosing the Right Age to Calve Heifers with Stevie Rolfe</v>
      </c>
      <c r="F25" s="229" t="str">
        <f ca="1">IF(LEFT(INDEX(Resources!$B$2:$H$41,MATCH(B25,Resources!$A$2:$A$41,0),4),4)="Link","No Information Available",IFERROR(HYPERLINK(INDEX(Resources!$B$2:$H$41,MATCH(B25,Resources!$A$2:$A$41,0),7),INDEX(Resources!$B$2:$H$41,MATCH(B25,Resources!$A$2:$A$41,0),4)), "No Information Available"))</f>
        <v>No Information Available</v>
      </c>
    </row>
    <row r="26" spans="2:6" ht="33.6" customHeight="1" thickTop="1" thickBot="1" x14ac:dyDescent="0.3">
      <c r="B26" s="226" t="str">
        <f ca="1">Resources!A20</f>
        <v xml:space="preserve">Reduce cow weight by 10% through selective breeding. </v>
      </c>
      <c r="C26" s="227" t="str">
        <f>Resources!B20</f>
        <v>Heavier animals require more resources so reducing weight can reduce feed, fertiliser requirements</v>
      </c>
      <c r="D26" s="229" t="str">
        <f>Resources!C20</f>
        <v>Cow and Bull Management</v>
      </c>
      <c r="E26" s="228" t="str">
        <f ca="1">IF(LEFT(INDEX(Resources!$B$2:$H$41,MATCH(B26,Resources!$A$2:$A$41,0),3),4)="Link","No Information Available",IFERROR(HYPERLINK(INDEX(Resources!$B$2:$H$41,MATCH(B26,Resources!$A$2:$A$41,0),6),INDEX(Resources!$B$2:$H$41,MATCH(B26,Resources!$A$2:$A$41,0),3)), "No Information Available"))</f>
        <v>Working Towards Net Zero Carbon Emissions: Beef bull selection</v>
      </c>
      <c r="F26" s="229" t="str">
        <f ca="1">IF(LEFT(INDEX(Resources!$B$2:$H$41,MATCH(B26,Resources!$A$2:$A$41,0),4),4)="Link","No Information Available",IFERROR(HYPERLINK(INDEX(Resources!$B$2:$H$41,MATCH(B26,Resources!$A$2:$A$41,0),7),INDEX(Resources!$B$2:$H$41,MATCH(B26,Resources!$A$2:$A$41,0),4)), "No Information Available"))</f>
        <v>Agribusiness News February 2023 – Management Matters: Not a Lot of Bull!</v>
      </c>
    </row>
    <row r="27" spans="2:6" ht="33.6" customHeight="1" thickTop="1" thickBot="1" x14ac:dyDescent="0.3">
      <c r="B27" s="226" t="str">
        <f ca="1">Resources!A21</f>
        <v>Reduce mortality from birth to weaning.</v>
      </c>
      <c r="C27" s="227" t="str">
        <f>Resources!B21</f>
        <v>Less unproductive cows</v>
      </c>
      <c r="D27" s="229" t="str">
        <f>Resources!C21</f>
        <v>Cattle Health</v>
      </c>
      <c r="E27" s="228" t="str">
        <f ca="1">IF(LEFT(INDEX(Resources!$B$2:$H$41,MATCH(B27,Resources!$A$2:$A$41,0),3),4)="Link","No Information Available",IFERROR(HYPERLINK(INDEX(Resources!$B$2:$H$41,MATCH(B27,Resources!$A$2:$A$41,0),6),INDEX(Resources!$B$2:$H$41,MATCH(B27,Resources!$A$2:$A$41,0),3)), "No Information Available"))</f>
        <v>Losses at Calving – should I investigate?</v>
      </c>
      <c r="F27" s="229" t="str">
        <f ca="1">IF(LEFT(INDEX(Resources!$B$2:$H$41,MATCH(B27,Resources!$A$2:$A$41,0),4),4)="Link","No Information Available",IFERROR(HYPERLINK(INDEX(Resources!$B$2:$H$41,MATCH(B27,Resources!$A$2:$A$41,0),7),INDEX(Resources!$B$2:$H$41,MATCH(B27,Resources!$A$2:$A$41,0),4)), "No Information Available"))</f>
        <v>Preparing for Calving and Maximising Live Calves</v>
      </c>
    </row>
    <row r="28" spans="2:6" ht="33.6" customHeight="1" thickTop="1" thickBot="1" x14ac:dyDescent="0.3">
      <c r="B28" s="226" t="str">
        <f ca="1">Resources!A22</f>
        <v>Reduced tillage at reseeding.</v>
      </c>
      <c r="C28" s="227" t="str">
        <f>Resources!B22</f>
        <v>Loss of carbon to atmosphere when full tillage is used</v>
      </c>
      <c r="D28" s="229" t="str">
        <f>Resources!C22</f>
        <v>Transitioning to Reduced Tillage</v>
      </c>
      <c r="E28" s="228" t="str">
        <f ca="1">IF(LEFT(INDEX(Resources!$B$2:$H$41,MATCH(B28,Resources!$A$2:$A$41,0),3),4)="Link","No Information Available",IFERROR(HYPERLINK(INDEX(Resources!$B$2:$H$41,MATCH(B28,Resources!$A$2:$A$41,0),6),INDEX(Resources!$B$2:$H$41,MATCH(B28,Resources!$A$2:$A$41,0),3)), "No Information Available"))</f>
        <v>Regenerative Agriculture: Transitioning to reduced tillage</v>
      </c>
      <c r="F28" s="229" t="str">
        <f ca="1">IF(LEFT(INDEX(Resources!$B$2:$H$41,MATCH(B28,Resources!$A$2:$A$41,0),4),4)="Link","No Information Available",IFERROR(HYPERLINK(INDEX(Resources!$B$2:$H$41,MATCH(B28,Resources!$A$2:$A$41,0),7),INDEX(Resources!$B$2:$H$41,MATCH(B28,Resources!$A$2:$A$41,0),4)), "No Information Available"))</f>
        <v>Profiting From Reducing Tillage and Lowering Emissions – Introduction</v>
      </c>
    </row>
    <row r="29" spans="2:6" ht="33.6" customHeight="1" thickTop="1" thickBot="1" x14ac:dyDescent="0.3">
      <c r="B29" s="226" t="str">
        <f ca="1">Resources!A23</f>
        <v>Regularly weigh livestock to monitor growth rates, investigate underperformers.</v>
      </c>
      <c r="C29" s="227" t="str">
        <f>Resources!B23</f>
        <v>Optimising performance to ensure the sniamls are kept for the minimum amount of time</v>
      </c>
      <c r="D29" s="229" t="str">
        <f>Resources!C23</f>
        <v>Do You Know What Your Cows Weigh?</v>
      </c>
      <c r="E29" s="228" t="str">
        <f ca="1">IF(LEFT(INDEX(Resources!$B$2:$H$41,MATCH(B29,Resources!$A$2:$A$41,0),3),4)="Link","No Information Available",IFERROR(HYPERLINK(INDEX(Resources!$B$2:$H$41,MATCH(B29,Resources!$A$2:$A$41,0),6),INDEX(Resources!$B$2:$H$41,MATCH(B29,Resources!$A$2:$A$41,0),3)), "No Information Available"))</f>
        <v>Working Towards Net Zero Carbon Emissions: Maximising growth rates</v>
      </c>
      <c r="F29" s="229" t="str">
        <f ca="1">IF(LEFT(INDEX(Resources!$B$2:$H$41,MATCH(B29,Resources!$A$2:$A$41,0),4),4)="Link","No Information Available",IFERROR(HYPERLINK(INDEX(Resources!$B$2:$H$41,MATCH(B29,Resources!$A$2:$A$41,0),7),INDEX(Resources!$B$2:$H$41,MATCH(B29,Resources!$A$2:$A$41,0),4)), "No Information Available"))</f>
        <v>Practical Guide: Livestock Nutrition</v>
      </c>
    </row>
    <row r="30" spans="2:6" ht="33.6" customHeight="1" thickTop="1" thickBot="1" x14ac:dyDescent="0.3">
      <c r="B30" s="226" t="str">
        <f ca="1">Resources!A24</f>
        <v>Strict culling regime of unproductive and poor performing animals.</v>
      </c>
      <c r="C30" s="227" t="str">
        <f>Resources!B24</f>
        <v>Reduced waste and nonproductive animals</v>
      </c>
      <c r="D30" s="229" t="str">
        <f>Resources!C24</f>
        <v>Link 1</v>
      </c>
      <c r="E30" s="228" t="str">
        <f ca="1">IF(LEFT(INDEX(Resources!$B$2:$H$41,MATCH(B30,Resources!$A$2:$A$41,0),3),4)="Link","No Information Available",IFERROR(HYPERLINK(INDEX(Resources!$B$2:$H$41,MATCH(B30,Resources!$A$2:$A$41,0),6),INDEX(Resources!$B$2:$H$41,MATCH(B30,Resources!$A$2:$A$41,0),3)), "No Information Available"))</f>
        <v>Agribusiness News January 2023 – Beef</v>
      </c>
      <c r="F30" s="229" t="str">
        <f ca="1">IF(LEFT(INDEX(Resources!$B$2:$H$41,MATCH(B30,Resources!$A$2:$A$41,0),4),4)="Link","No Information Available",IFERROR(HYPERLINK(INDEX(Resources!$B$2:$H$41,MATCH(B30,Resources!$A$2:$A$41,0),7),INDEX(Resources!$B$2:$H$41,MATCH(B30,Resources!$A$2:$A$41,0),4)), "No Information Available"))</f>
        <v>No Information Available</v>
      </c>
    </row>
    <row r="31" spans="2:6" ht="15.75" thickTop="1" x14ac:dyDescent="0.25">
      <c r="C31" s="163"/>
      <c r="E31" s="166"/>
    </row>
    <row r="32" spans="2:6" x14ac:dyDescent="0.25">
      <c r="C32" s="163"/>
      <c r="E32" s="166"/>
    </row>
    <row r="33" spans="3:5" x14ac:dyDescent="0.25">
      <c r="C33" s="163"/>
      <c r="E33" s="166"/>
    </row>
    <row r="34" spans="3:5" x14ac:dyDescent="0.25">
      <c r="C34" s="163"/>
      <c r="E34" s="166"/>
    </row>
    <row r="35" spans="3:5" x14ac:dyDescent="0.25">
      <c r="C35" s="163"/>
      <c r="E35" s="166"/>
    </row>
    <row r="36" spans="3:5" x14ac:dyDescent="0.25">
      <c r="C36" s="163"/>
      <c r="E36" s="166"/>
    </row>
    <row r="37" spans="3:5" x14ac:dyDescent="0.25">
      <c r="C37" s="163"/>
      <c r="E37" s="166"/>
    </row>
    <row r="38" spans="3:5" x14ac:dyDescent="0.25">
      <c r="E38" s="166"/>
    </row>
    <row r="39" spans="3:5" x14ac:dyDescent="0.25">
      <c r="E39" s="166"/>
    </row>
    <row r="40" spans="3:5" x14ac:dyDescent="0.25">
      <c r="E40" s="166"/>
    </row>
    <row r="41" spans="3:5" x14ac:dyDescent="0.25">
      <c r="E41" s="166"/>
    </row>
  </sheetData>
  <sheetProtection algorithmName="SHA-512" hashValue="ZRYkZ9t2gRQM3PzhzAylEZmxlHsP2JD+a+98fnGtOuzza9eGfjYF66kIYoA7kJ9OeGtCyT8ug09S3o1otx2b2A==" saltValue="zShOlVz+Y4LcmBu5YDvegQ==" spinCount="100000" sheet="1" objects="1" scenarios="1"/>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D15968-1AD1-4D2D-8B26-E537FC32A9FA}">
  <sheetPr codeName="Sheet3"/>
  <dimension ref="A1:C9"/>
  <sheetViews>
    <sheetView workbookViewId="0">
      <selection activeCell="C25" sqref="C25"/>
    </sheetView>
  </sheetViews>
  <sheetFormatPr defaultRowHeight="15" x14ac:dyDescent="0.25"/>
  <cols>
    <col min="1" max="1" width="36.85546875" bestFit="1" customWidth="1"/>
    <col min="2" max="2" width="36.85546875" customWidth="1"/>
    <col min="3" max="3" width="19.140625" bestFit="1" customWidth="1"/>
  </cols>
  <sheetData>
    <row r="1" spans="1:3" x14ac:dyDescent="0.25">
      <c r="A1" s="81" t="s">
        <v>12</v>
      </c>
      <c r="B1" s="81" t="s">
        <v>13</v>
      </c>
      <c r="C1" s="82" t="s">
        <v>14</v>
      </c>
    </row>
    <row r="2" spans="1:3" ht="15.75" thickBot="1" x14ac:dyDescent="0.3">
      <c r="A2" t="s">
        <v>8</v>
      </c>
      <c r="B2" t="s">
        <v>10</v>
      </c>
      <c r="C2" s="80" t="s">
        <v>15</v>
      </c>
    </row>
    <row r="3" spans="1:3" ht="15.75" thickBot="1" x14ac:dyDescent="0.3">
      <c r="A3" s="78" t="s">
        <v>16</v>
      </c>
      <c r="B3" s="110" t="s">
        <v>17</v>
      </c>
      <c r="C3" s="79" t="s">
        <v>18</v>
      </c>
    </row>
    <row r="4" spans="1:3" ht="15.75" thickBot="1" x14ac:dyDescent="0.3">
      <c r="A4" s="78" t="s">
        <v>19</v>
      </c>
      <c r="B4" s="110"/>
      <c r="C4" s="79" t="s">
        <v>20</v>
      </c>
    </row>
    <row r="5" spans="1:3" ht="15.75" thickBot="1" x14ac:dyDescent="0.3">
      <c r="A5" s="78" t="s">
        <v>21</v>
      </c>
      <c r="B5" s="110"/>
      <c r="C5" s="79" t="s">
        <v>22</v>
      </c>
    </row>
    <row r="6" spans="1:3" ht="15.75" thickBot="1" x14ac:dyDescent="0.3">
      <c r="A6" s="78" t="s">
        <v>23</v>
      </c>
      <c r="B6" s="110"/>
      <c r="C6" s="79" t="s">
        <v>24</v>
      </c>
    </row>
    <row r="7" spans="1:3" x14ac:dyDescent="0.25">
      <c r="C7" s="79" t="s">
        <v>25</v>
      </c>
    </row>
    <row r="8" spans="1:3" x14ac:dyDescent="0.25">
      <c r="C8" s="79" t="s">
        <v>26</v>
      </c>
    </row>
    <row r="9" spans="1:3" x14ac:dyDescent="0.25">
      <c r="C9" s="79" t="s">
        <v>27</v>
      </c>
    </row>
  </sheetData>
  <sheetProtection algorithmName="SHA-512" hashValue="wXk0pqj0v+AO8zHvmvHocu6AU2DpvKnqmAIniH8hb+aqxuStiMWKjPHfFK/ExD24vOsrMl+MHIzkWq50Pz1lpw==" saltValue="IoQWRr6VC5YyUx+lvwpLRw==" spinCount="100000" sheet="1" objects="1" scenarios="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8FA96B-8658-40D7-B94A-9DC8F4DE2B1D}">
  <sheetPr codeName="Sheet4"/>
  <dimension ref="A1:E22"/>
  <sheetViews>
    <sheetView topLeftCell="C14" workbookViewId="0">
      <selection activeCell="C25" sqref="C25"/>
    </sheetView>
  </sheetViews>
  <sheetFormatPr defaultColWidth="8.7109375" defaultRowHeight="12.75" x14ac:dyDescent="0.2"/>
  <cols>
    <col min="1" max="1" width="13.7109375" style="109" bestFit="1" customWidth="1"/>
    <col min="2" max="2" width="80.5703125" style="109" bestFit="1" customWidth="1"/>
    <col min="3" max="3" width="95" style="109" bestFit="1" customWidth="1"/>
    <col min="4" max="4" width="67.7109375" style="109" bestFit="1" customWidth="1"/>
    <col min="5" max="5" width="8.7109375" style="109"/>
    <col min="6" max="6" width="74.42578125" style="109" bestFit="1" customWidth="1"/>
    <col min="7" max="16384" width="8.7109375" style="109"/>
  </cols>
  <sheetData>
    <row r="1" spans="1:5" ht="13.5" thickBot="1" x14ac:dyDescent="0.25">
      <c r="A1" s="108" t="s">
        <v>28</v>
      </c>
      <c r="B1" s="108" t="str" cm="1">
        <f t="array" aca="1" ref="B1:D1" ca="1">TRANSPOSE(OFFSET(A2,0,0,COUNTA(A2:A6),1))</f>
        <v>Suckler</v>
      </c>
      <c r="C1" s="108" t="str">
        <f ca="1"/>
        <v>Finisher</v>
      </c>
      <c r="D1" s="108" t="str">
        <f ca="1"/>
        <v>Breeder/Finisher</v>
      </c>
      <c r="E1" s="109" t="s">
        <v>29</v>
      </c>
    </row>
    <row r="2" spans="1:5" ht="15" x14ac:dyDescent="0.25">
      <c r="A2" s="109" t="s">
        <v>8</v>
      </c>
      <c r="B2" s="116" t="s">
        <v>30</v>
      </c>
      <c r="C2" s="117" t="s">
        <v>31</v>
      </c>
      <c r="D2" s="117" t="s">
        <v>32</v>
      </c>
    </row>
    <row r="3" spans="1:5" ht="15" x14ac:dyDescent="0.25">
      <c r="A3" s="109" t="s">
        <v>16</v>
      </c>
      <c r="B3" s="117" t="s">
        <v>33</v>
      </c>
      <c r="C3" s="112" t="s">
        <v>34</v>
      </c>
      <c r="D3" s="112" t="s">
        <v>34</v>
      </c>
    </row>
    <row r="4" spans="1:5" ht="26.25" x14ac:dyDescent="0.25">
      <c r="A4" s="109" t="s">
        <v>35</v>
      </c>
      <c r="B4" s="117" t="s">
        <v>36</v>
      </c>
      <c r="C4" s="112" t="s">
        <v>37</v>
      </c>
      <c r="D4" s="112" t="s">
        <v>37</v>
      </c>
    </row>
    <row r="5" spans="1:5" ht="15" x14ac:dyDescent="0.25">
      <c r="B5" s="118" t="s">
        <v>38</v>
      </c>
      <c r="C5" s="114" t="s">
        <v>39</v>
      </c>
      <c r="D5" s="114" t="s">
        <v>39</v>
      </c>
    </row>
    <row r="6" spans="1:5" ht="15" x14ac:dyDescent="0.25">
      <c r="B6" s="111" t="s">
        <v>40</v>
      </c>
      <c r="C6" s="114" t="s">
        <v>41</v>
      </c>
      <c r="D6" s="114" t="s">
        <v>41</v>
      </c>
    </row>
    <row r="7" spans="1:5" ht="15" x14ac:dyDescent="0.25">
      <c r="B7" s="112" t="s">
        <v>42</v>
      </c>
      <c r="C7" s="114" t="s">
        <v>43</v>
      </c>
      <c r="D7" s="114" t="s">
        <v>43</v>
      </c>
    </row>
    <row r="8" spans="1:5" ht="15" x14ac:dyDescent="0.25">
      <c r="B8" s="112" t="s">
        <v>34</v>
      </c>
      <c r="C8" s="114" t="s">
        <v>44</v>
      </c>
      <c r="D8" s="114" t="s">
        <v>44</v>
      </c>
    </row>
    <row r="9" spans="1:5" ht="15" x14ac:dyDescent="0.25">
      <c r="B9" s="112" t="s">
        <v>37</v>
      </c>
      <c r="C9" s="114" t="s">
        <v>45</v>
      </c>
      <c r="D9" s="114" t="s">
        <v>45</v>
      </c>
    </row>
    <row r="10" spans="1:5" ht="15" x14ac:dyDescent="0.25">
      <c r="B10" s="113" t="s">
        <v>46</v>
      </c>
      <c r="C10" s="114" t="s">
        <v>47</v>
      </c>
      <c r="D10" s="114" t="s">
        <v>47</v>
      </c>
    </row>
    <row r="11" spans="1:5" ht="15" x14ac:dyDescent="0.25">
      <c r="B11" s="113" t="s">
        <v>48</v>
      </c>
      <c r="C11" s="114" t="s">
        <v>49</v>
      </c>
      <c r="D11" s="114" t="s">
        <v>49</v>
      </c>
    </row>
    <row r="12" spans="1:5" ht="15" x14ac:dyDescent="0.25">
      <c r="B12" s="112" t="s">
        <v>50</v>
      </c>
      <c r="C12" s="114" t="s">
        <v>51</v>
      </c>
      <c r="D12" s="114" t="s">
        <v>51</v>
      </c>
    </row>
    <row r="13" spans="1:5" ht="15" x14ac:dyDescent="0.25">
      <c r="B13" s="114" t="s">
        <v>39</v>
      </c>
      <c r="C13" s="114" t="s">
        <v>52</v>
      </c>
      <c r="D13" s="114" t="s">
        <v>52</v>
      </c>
    </row>
    <row r="14" spans="1:5" ht="15" x14ac:dyDescent="0.25">
      <c r="B14" s="114" t="s">
        <v>41</v>
      </c>
      <c r="C14" s="120" t="s">
        <v>53</v>
      </c>
      <c r="D14" s="120" t="s">
        <v>53</v>
      </c>
    </row>
    <row r="15" spans="1:5" ht="15" x14ac:dyDescent="0.25">
      <c r="B15" s="114" t="s">
        <v>43</v>
      </c>
    </row>
    <row r="16" spans="1:5" ht="15" x14ac:dyDescent="0.25">
      <c r="B16" s="114" t="s">
        <v>44</v>
      </c>
    </row>
    <row r="17" spans="2:2" ht="15" x14ac:dyDescent="0.25">
      <c r="B17" s="114" t="s">
        <v>45</v>
      </c>
    </row>
    <row r="18" spans="2:2" ht="15" x14ac:dyDescent="0.25">
      <c r="B18" s="114" t="s">
        <v>47</v>
      </c>
    </row>
    <row r="19" spans="2:2" ht="15" x14ac:dyDescent="0.25">
      <c r="B19" s="114" t="s">
        <v>49</v>
      </c>
    </row>
    <row r="20" spans="2:2" ht="15" x14ac:dyDescent="0.25">
      <c r="B20" s="114" t="s">
        <v>51</v>
      </c>
    </row>
    <row r="21" spans="2:2" ht="15" x14ac:dyDescent="0.25">
      <c r="B21" s="114" t="s">
        <v>52</v>
      </c>
    </row>
    <row r="22" spans="2:2" ht="15" x14ac:dyDescent="0.25">
      <c r="B22" s="120" t="s">
        <v>53</v>
      </c>
    </row>
  </sheetData>
  <sheetProtection algorithmName="SHA-512" hashValue="Lm8rcUdcVfihUBbGz4g+G+6UPvqhfYsUNdy6negIZwlNR2QX+atkmODs0ypzabQXiljyil6PIYkYPazoYSxRxw==" saltValue="m9EotU/TNScWi4konGRdzA==" spinCount="100000" sheet="1" objects="1" scenarios="1"/>
  <autoFilter ref="A1:D18" xr:uid="{9E8FA96B-8658-40D7-B94A-9DC8F4DE2B1D}"/>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
  <dimension ref="B1:F52"/>
  <sheetViews>
    <sheetView showGridLines="0" showRowColHeaders="0" topLeftCell="A3" zoomScale="85" zoomScaleNormal="85" workbookViewId="0">
      <selection activeCell="C25" sqref="C25"/>
    </sheetView>
  </sheetViews>
  <sheetFormatPr defaultColWidth="9.140625" defaultRowHeight="15" x14ac:dyDescent="0.25"/>
  <cols>
    <col min="1" max="1" width="5.42578125" style="2" customWidth="1"/>
    <col min="2" max="2" width="9.42578125" style="2" customWidth="1"/>
    <col min="3" max="3" width="90.140625" style="2" customWidth="1"/>
    <col min="4" max="4" width="3.5703125" style="2" customWidth="1"/>
    <col min="5" max="5" width="28" style="2" customWidth="1"/>
    <col min="6" max="6" width="16.42578125" style="2" customWidth="1"/>
    <col min="7" max="16384" width="9.140625" style="2"/>
  </cols>
  <sheetData>
    <row r="1" spans="2:6" x14ac:dyDescent="0.25">
      <c r="B1" s="5"/>
    </row>
    <row r="2" spans="2:6" ht="21" x14ac:dyDescent="0.35">
      <c r="B2" s="5"/>
      <c r="C2" s="24" t="s">
        <v>54</v>
      </c>
    </row>
    <row r="3" spans="2:6" x14ac:dyDescent="0.25">
      <c r="B3" s="5"/>
    </row>
    <row r="4" spans="2:6" x14ac:dyDescent="0.25">
      <c r="B4" s="5"/>
    </row>
    <row r="5" spans="2:6" x14ac:dyDescent="0.25">
      <c r="B5" s="5"/>
    </row>
    <row r="6" spans="2:6" x14ac:dyDescent="0.25">
      <c r="B6" s="5"/>
    </row>
    <row r="7" spans="2:6" x14ac:dyDescent="0.25">
      <c r="B7" s="5"/>
    </row>
    <row r="8" spans="2:6" x14ac:dyDescent="0.25">
      <c r="B8" s="5"/>
      <c r="E8" s="14" t="s">
        <v>1</v>
      </c>
    </row>
    <row r="9" spans="2:6" x14ac:dyDescent="0.25">
      <c r="E9" s="13" t="s">
        <v>2</v>
      </c>
    </row>
    <row r="10" spans="2:6" x14ac:dyDescent="0.25">
      <c r="E10" s="12" t="s">
        <v>55</v>
      </c>
    </row>
    <row r="11" spans="2:6" x14ac:dyDescent="0.25">
      <c r="E11" s="16" t="s">
        <v>3</v>
      </c>
    </row>
    <row r="12" spans="2:6" x14ac:dyDescent="0.25">
      <c r="E12" s="123" t="s">
        <v>4</v>
      </c>
    </row>
    <row r="13" spans="2:6" x14ac:dyDescent="0.25">
      <c r="E13" s="21" t="s">
        <v>5</v>
      </c>
    </row>
    <row r="14" spans="2:6" ht="15.75" thickBot="1" x14ac:dyDescent="0.3">
      <c r="C14" s="23"/>
      <c r="F14" s="4"/>
    </row>
    <row r="15" spans="2:6" x14ac:dyDescent="0.25">
      <c r="B15" s="15"/>
      <c r="C15" s="74" t="s">
        <v>56</v>
      </c>
    </row>
    <row r="16" spans="2:6" x14ac:dyDescent="0.25">
      <c r="B16" s="75" t="s">
        <v>57</v>
      </c>
      <c r="C16" s="124" t="str" cm="1">
        <f t="array" aca="1" ref="C16:C36" ca="1">IFERROR(OFFSET(INDEX(Topics!B2:D47,,MATCH(Introduction!C25,_xlfn.ANCHORARRAY(Topics!B1),0)),,,COUNTA(INDEX(Topics!B2:D47,,MATCH(Introduction!C25,_xlfn.ANCHORARRAY(Topics!B1),0))),),"Choose a system")</f>
        <v>Continue working to decrease calving period to 9 weeks, then consider progressing to 6 weeks.</v>
      </c>
    </row>
    <row r="17" spans="2:3" x14ac:dyDescent="0.25">
      <c r="B17" s="75" t="s">
        <v>58</v>
      </c>
      <c r="C17" s="124" t="str">
        <f ca="1"/>
        <v>Increase calving percentage.</v>
      </c>
    </row>
    <row r="18" spans="2:3" x14ac:dyDescent="0.25">
      <c r="B18" s="75" t="s">
        <v>59</v>
      </c>
      <c r="C18" s="124" t="str">
        <f ca="1"/>
        <v>Reduce age of calving to 24 months.</v>
      </c>
    </row>
    <row r="19" spans="2:3" x14ac:dyDescent="0.25">
      <c r="B19" s="75" t="s">
        <v>60</v>
      </c>
      <c r="C19" s="124" t="str">
        <f ca="1"/>
        <v xml:space="preserve">Reduce cow weight by 10% through selective breeding. </v>
      </c>
    </row>
    <row r="20" spans="2:3" x14ac:dyDescent="0.25">
      <c r="B20" s="75" t="s">
        <v>61</v>
      </c>
      <c r="C20" s="124" t="str">
        <f ca="1"/>
        <v>Reduce mortality from birth to weaning.</v>
      </c>
    </row>
    <row r="21" spans="2:3" x14ac:dyDescent="0.25">
      <c r="B21" s="75" t="s">
        <v>62</v>
      </c>
      <c r="C21" s="124" t="str">
        <f ca="1"/>
        <v>Improve herd performance through targeting desired traits to meet your breeding goals.</v>
      </c>
    </row>
    <row r="22" spans="2:3" x14ac:dyDescent="0.25">
      <c r="B22" s="75" t="s">
        <v>63</v>
      </c>
      <c r="C22" s="124" t="str">
        <f ca="1"/>
        <v>Optimise feed rations to meet target performance.</v>
      </c>
    </row>
    <row r="23" spans="2:3" x14ac:dyDescent="0.25">
      <c r="B23" s="75" t="s">
        <v>64</v>
      </c>
      <c r="C23" s="124" t="str">
        <f ca="1"/>
        <v>Regularly weigh livestock to monitor growth rates, investigate underperformers.</v>
      </c>
    </row>
    <row r="24" spans="2:3" x14ac:dyDescent="0.25">
      <c r="B24" s="75" t="s">
        <v>65</v>
      </c>
      <c r="C24" s="124" t="str">
        <f ca="1"/>
        <v>Strict culling regime of unproductive and poor performing animals.</v>
      </c>
    </row>
    <row r="25" spans="2:3" x14ac:dyDescent="0.25">
      <c r="B25" s="75" t="s">
        <v>66</v>
      </c>
      <c r="C25" s="124" t="str">
        <f ca="1"/>
        <v>Improve herd management through data collection and selection.</v>
      </c>
    </row>
    <row r="26" spans="2:3" x14ac:dyDescent="0.25">
      <c r="B26" s="75" t="s">
        <v>67</v>
      </c>
      <c r="C26" s="124" t="str">
        <f ca="1"/>
        <v>Genomic testing in breeding programme.</v>
      </c>
    </row>
    <row r="27" spans="2:3" x14ac:dyDescent="0.25">
      <c r="B27" s="75" t="s">
        <v>68</v>
      </c>
      <c r="C27" s="124" t="str">
        <f ca="1"/>
        <v>Develop a grazing strategy to increase clover content.</v>
      </c>
    </row>
    <row r="28" spans="2:3" x14ac:dyDescent="0.25">
      <c r="B28" s="75" t="s">
        <v>69</v>
      </c>
      <c r="C28" s="124" t="str">
        <f ca="1"/>
        <v>Investigate the potential of a multispecies sward.</v>
      </c>
    </row>
    <row r="29" spans="2:3" x14ac:dyDescent="0.25">
      <c r="B29" s="75" t="s">
        <v>70</v>
      </c>
      <c r="C29" s="124" t="str">
        <f ca="1"/>
        <v>Implement a grazing plan including regular pasture management.</v>
      </c>
    </row>
    <row r="30" spans="2:3" x14ac:dyDescent="0.25">
      <c r="B30" s="75" t="s">
        <v>71</v>
      </c>
      <c r="C30" s="124" t="str">
        <f ca="1"/>
        <v>Improve forage quality.</v>
      </c>
    </row>
    <row r="31" spans="2:3" x14ac:dyDescent="0.25">
      <c r="B31" s="75" t="s">
        <v>72</v>
      </c>
      <c r="C31" s="124" t="str">
        <f ca="1"/>
        <v>Analyse forage quality.</v>
      </c>
    </row>
    <row r="32" spans="2:3" x14ac:dyDescent="0.25">
      <c r="B32" s="75" t="s">
        <v>73</v>
      </c>
      <c r="C32" s="124" t="str">
        <f ca="1"/>
        <v>Optimise nutrient application to grassland.</v>
      </c>
    </row>
    <row r="33" spans="2:3" x14ac:dyDescent="0.25">
      <c r="B33" s="77" t="s">
        <v>74</v>
      </c>
      <c r="C33" s="124" t="str">
        <f ca="1"/>
        <v>Optimise soil PH.</v>
      </c>
    </row>
    <row r="34" spans="2:3" x14ac:dyDescent="0.25">
      <c r="B34" s="75" t="s">
        <v>75</v>
      </c>
      <c r="C34" s="124" t="str">
        <f ca="1"/>
        <v>Reduced tillage at reseeding.</v>
      </c>
    </row>
    <row r="35" spans="2:3" x14ac:dyDescent="0.25">
      <c r="B35" s="75" t="s">
        <v>76</v>
      </c>
      <c r="C35" s="124" t="str">
        <f ca="1"/>
        <v>Incorporate legumes into silages.</v>
      </c>
    </row>
    <row r="36" spans="2:3" x14ac:dyDescent="0.25">
      <c r="B36" s="75" t="s">
        <v>77</v>
      </c>
      <c r="C36" s="124" t="str">
        <f ca="1"/>
        <v>Optimising weight for age.</v>
      </c>
    </row>
    <row r="37" spans="2:3" x14ac:dyDescent="0.25">
      <c r="B37" s="75" t="s">
        <v>78</v>
      </c>
      <c r="C37" s="124"/>
    </row>
    <row r="38" spans="2:3" x14ac:dyDescent="0.25">
      <c r="B38" s="76" t="s">
        <v>79</v>
      </c>
      <c r="C38" s="125"/>
    </row>
    <row r="39" spans="2:3" x14ac:dyDescent="0.25">
      <c r="B39" s="76" t="s">
        <v>80</v>
      </c>
      <c r="C39" s="125"/>
    </row>
    <row r="40" spans="2:3" x14ac:dyDescent="0.25">
      <c r="B40" s="76" t="s">
        <v>81</v>
      </c>
      <c r="C40" s="125"/>
    </row>
    <row r="41" spans="2:3" x14ac:dyDescent="0.25">
      <c r="B41" s="76" t="s">
        <v>82</v>
      </c>
      <c r="C41" s="125"/>
    </row>
    <row r="42" spans="2:3" x14ac:dyDescent="0.25">
      <c r="B42" s="76" t="s">
        <v>83</v>
      </c>
      <c r="C42" s="125"/>
    </row>
    <row r="43" spans="2:3" x14ac:dyDescent="0.25">
      <c r="B43" s="76" t="s">
        <v>84</v>
      </c>
      <c r="C43" s="125"/>
    </row>
    <row r="44" spans="2:3" x14ac:dyDescent="0.25">
      <c r="B44" s="76" t="s">
        <v>85</v>
      </c>
      <c r="C44" s="125"/>
    </row>
    <row r="45" spans="2:3" x14ac:dyDescent="0.25">
      <c r="B45" s="76" t="s">
        <v>86</v>
      </c>
      <c r="C45" s="125"/>
    </row>
    <row r="46" spans="2:3" x14ac:dyDescent="0.25">
      <c r="B46" s="76" t="s">
        <v>87</v>
      </c>
      <c r="C46" s="125"/>
    </row>
    <row r="47" spans="2:3" x14ac:dyDescent="0.25">
      <c r="B47" s="76" t="s">
        <v>88</v>
      </c>
      <c r="C47" s="125"/>
    </row>
    <row r="48" spans="2:3" x14ac:dyDescent="0.25">
      <c r="B48" s="76" t="s">
        <v>89</v>
      </c>
      <c r="C48" s="125"/>
    </row>
    <row r="49" spans="2:3" x14ac:dyDescent="0.25">
      <c r="B49" s="76" t="s">
        <v>90</v>
      </c>
      <c r="C49" s="125"/>
    </row>
    <row r="50" spans="2:3" x14ac:dyDescent="0.25">
      <c r="B50" s="76" t="s">
        <v>91</v>
      </c>
      <c r="C50" s="125"/>
    </row>
    <row r="51" spans="2:3" x14ac:dyDescent="0.25">
      <c r="B51" s="76" t="s">
        <v>92</v>
      </c>
      <c r="C51" s="125"/>
    </row>
    <row r="52" spans="2:3" x14ac:dyDescent="0.25">
      <c r="B52" s="76" t="s">
        <v>93</v>
      </c>
      <c r="C52" s="125"/>
    </row>
  </sheetData>
  <sheetProtection algorithmName="SHA-512" hashValue="TrNPlsWLTeVg26ezphg556hYVyQfmZIQgZ+zsFgM611qMTSx5VHzHtL+PIzDm8r+0sd1WE72xLXIWUNC2xcZTA==" saltValue="HPYQC4TC/MpwSOSkecAV9w==" spinCount="100000" sheet="1" objects="1" scenarios="1"/>
  <sortState xmlns:xlrd2="http://schemas.microsoft.com/office/spreadsheetml/2017/richdata2" ref="C5:I40">
    <sortCondition ref="C5:C40"/>
  </sortState>
  <phoneticPr fontId="18" type="noConversion"/>
  <dataValidations disablePrompts="1" count="1">
    <dataValidation type="list" allowBlank="1" showInputMessage="1" showErrorMessage="1" sqref="F36:G36" xr:uid="{00000000-0002-0000-0100-000000000000}">
      <formula1>"Yes, No"</formula1>
    </dataValidation>
  </dataValidation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7"/>
  <dimension ref="A1:W64"/>
  <sheetViews>
    <sheetView topLeftCell="A12" zoomScale="85" zoomScaleNormal="85" workbookViewId="0">
      <selection activeCell="C25" sqref="C25"/>
    </sheetView>
  </sheetViews>
  <sheetFormatPr defaultColWidth="9.140625" defaultRowHeight="15" x14ac:dyDescent="0.25"/>
  <cols>
    <col min="1" max="1" width="5.42578125" style="2" customWidth="1"/>
    <col min="2" max="2" width="15.42578125" style="2" customWidth="1"/>
    <col min="3" max="3" width="84.42578125" style="2" customWidth="1"/>
    <col min="4" max="4" width="11.140625" style="2" bestFit="1" customWidth="1"/>
    <col min="5" max="5" width="22.42578125" style="2" bestFit="1" customWidth="1"/>
    <col min="6" max="6" width="11.85546875" style="2" bestFit="1" customWidth="1"/>
    <col min="7" max="7" width="14.140625" style="2" bestFit="1" customWidth="1"/>
    <col min="8" max="8" width="11.85546875" style="2" bestFit="1" customWidth="1"/>
    <col min="9" max="9" width="10.85546875" style="2" customWidth="1"/>
    <col min="10" max="10" width="9.7109375" style="2" customWidth="1"/>
    <col min="11" max="11" width="9" style="2" customWidth="1"/>
    <col min="12" max="12" width="11" style="2" customWidth="1"/>
    <col min="13" max="13" width="11.28515625" style="2" customWidth="1"/>
    <col min="14" max="14" width="11.42578125" style="2" customWidth="1"/>
    <col min="15" max="15" width="16" style="2" customWidth="1"/>
    <col min="16" max="16384" width="9.140625" style="2"/>
  </cols>
  <sheetData>
    <row r="1" spans="1:8" x14ac:dyDescent="0.25">
      <c r="B1" s="5" t="s">
        <v>94</v>
      </c>
    </row>
    <row r="2" spans="1:8" ht="21" x14ac:dyDescent="0.35">
      <c r="A2" s="5"/>
      <c r="B2" s="5"/>
      <c r="C2" s="24" t="s">
        <v>95</v>
      </c>
    </row>
    <row r="3" spans="1:8" x14ac:dyDescent="0.25">
      <c r="A3" s="5"/>
      <c r="B3" s="5"/>
    </row>
    <row r="4" spans="1:8" x14ac:dyDescent="0.25">
      <c r="A4" s="5"/>
      <c r="B4" s="5"/>
    </row>
    <row r="5" spans="1:8" x14ac:dyDescent="0.25">
      <c r="A5" s="5"/>
      <c r="B5" s="5"/>
    </row>
    <row r="6" spans="1:8" x14ac:dyDescent="0.25">
      <c r="A6" s="5"/>
      <c r="B6" s="5"/>
    </row>
    <row r="7" spans="1:8" x14ac:dyDescent="0.25">
      <c r="A7" s="5"/>
      <c r="B7" s="5"/>
      <c r="E7" s="14" t="s">
        <v>1</v>
      </c>
    </row>
    <row r="8" spans="1:8" x14ac:dyDescent="0.25">
      <c r="A8" s="5"/>
      <c r="B8" s="5"/>
      <c r="E8" s="13" t="s">
        <v>2</v>
      </c>
    </row>
    <row r="9" spans="1:8" x14ac:dyDescent="0.25">
      <c r="E9" s="12" t="s">
        <v>55</v>
      </c>
    </row>
    <row r="10" spans="1:8" x14ac:dyDescent="0.25">
      <c r="E10" s="16" t="s">
        <v>3</v>
      </c>
    </row>
    <row r="11" spans="1:8" x14ac:dyDescent="0.25">
      <c r="E11" s="3" t="s">
        <v>4</v>
      </c>
    </row>
    <row r="12" spans="1:8" x14ac:dyDescent="0.25">
      <c r="E12" s="21" t="s">
        <v>5</v>
      </c>
    </row>
    <row r="15" spans="1:8" x14ac:dyDescent="0.25">
      <c r="H15" s="23"/>
    </row>
    <row r="17" spans="3:23" x14ac:dyDescent="0.25">
      <c r="C17" s="3" t="s">
        <v>96</v>
      </c>
    </row>
    <row r="18" spans="3:23" x14ac:dyDescent="0.25">
      <c r="C18" s="2" t="s">
        <v>97</v>
      </c>
    </row>
    <row r="19" spans="3:23" x14ac:dyDescent="0.25">
      <c r="C19" s="2" t="s">
        <v>98</v>
      </c>
    </row>
    <row r="20" spans="3:23" x14ac:dyDescent="0.25">
      <c r="C20" s="2" t="s">
        <v>99</v>
      </c>
    </row>
    <row r="22" spans="3:23" x14ac:dyDescent="0.25">
      <c r="C22" s="3" t="s">
        <v>100</v>
      </c>
      <c r="D22" s="2" cm="1">
        <f t="array" aca="1" ref="D22" ca="1">SUMPRODUCT(--(LEN(C29:C66)&gt;0))</f>
        <v>21</v>
      </c>
      <c r="E22" s="2" t="s">
        <v>101</v>
      </c>
      <c r="F22" s="23"/>
    </row>
    <row r="23" spans="3:23" x14ac:dyDescent="0.25">
      <c r="C23" s="3" t="s">
        <v>102</v>
      </c>
      <c r="D23" s="2">
        <f>SUMPRODUCT(--(LEN('Criteria selection'!C22:C33)&gt;0))</f>
        <v>5</v>
      </c>
    </row>
    <row r="24" spans="3:23" ht="15.75" thickBot="1" x14ac:dyDescent="0.3">
      <c r="C24" s="3"/>
    </row>
    <row r="25" spans="3:23" ht="15.75" hidden="1" thickBot="1" x14ac:dyDescent="0.3">
      <c r="C25" s="2" t="s">
        <v>103</v>
      </c>
      <c r="D25" s="2" t="e">
        <f t="array" ref="D25:O25">TRANSPOSE('Criteria selection'!#REF!)</f>
        <v>#REF!</v>
      </c>
      <c r="E25" s="2" t="e">
        <v>#REF!</v>
      </c>
      <c r="F25" s="2" t="e">
        <v>#REF!</v>
      </c>
      <c r="G25" s="2" t="e">
        <v>#REF!</v>
      </c>
      <c r="H25" s="2" t="e">
        <v>#REF!</v>
      </c>
      <c r="I25" s="2" t="e">
        <v>#REF!</v>
      </c>
      <c r="J25" s="2" t="e">
        <v>#REF!</v>
      </c>
      <c r="K25" s="2" t="e">
        <v>#REF!</v>
      </c>
      <c r="L25" s="2" t="e">
        <v>#REF!</v>
      </c>
      <c r="M25" s="2" t="e">
        <v>#REF!</v>
      </c>
      <c r="N25" s="2" t="e">
        <v>#REF!</v>
      </c>
      <c r="O25" s="2" t="e">
        <v>#REF!</v>
      </c>
    </row>
    <row r="26" spans="3:23" s="17" customFormat="1" ht="29.25" customHeight="1" x14ac:dyDescent="0.25">
      <c r="C26" s="175" t="s">
        <v>104</v>
      </c>
      <c r="D26" s="55" t="str">
        <f t="array" ref="D26:O26">TRANSPOSE(IF(ISBLANK('Criteria selection'!$C$22:$C$33),"",'Criteria selection'!$C$22:$C$33))</f>
        <v>Biodiversity</v>
      </c>
      <c r="E26" s="56" t="str">
        <v>Soil Health</v>
      </c>
      <c r="F26" s="56" t="str">
        <v>Resilience to Climate Change</v>
      </c>
      <c r="G26" s="56" t="str">
        <v>Impact on current system</v>
      </c>
      <c r="H26" s="56" t="str">
        <v>Strenthening the Business</v>
      </c>
      <c r="I26" s="56" t="str">
        <v/>
      </c>
      <c r="J26" s="56" t="str">
        <v/>
      </c>
      <c r="K26" s="56" t="str">
        <v/>
      </c>
      <c r="L26" s="56" t="str">
        <v/>
      </c>
      <c r="M26" s="56" t="str">
        <v/>
      </c>
      <c r="N26" s="56" t="str">
        <v/>
      </c>
      <c r="O26" s="57" t="str">
        <v/>
      </c>
      <c r="P26" s="2"/>
      <c r="Q26" s="2"/>
      <c r="R26" s="2"/>
      <c r="S26" s="2"/>
      <c r="T26" s="2"/>
      <c r="U26" s="2"/>
      <c r="V26" s="2"/>
      <c r="W26" s="2"/>
    </row>
    <row r="27" spans="3:23" s="7" customFormat="1" x14ac:dyDescent="0.25">
      <c r="C27" s="176" t="s">
        <v>105</v>
      </c>
      <c r="D27" s="32">
        <f>IFERROR(IF(ISBLANK(VLOOKUP(D$26,'Criteria selection'!$C$22:$F$33,3,FALSE)),"not given",VLOOKUP(D$26,'Criteria selection'!$C$22:$F$33,3,FALSE)),"")</f>
        <v>4</v>
      </c>
      <c r="E27" s="37">
        <f>IFERROR(IF(ISBLANK(VLOOKUP(E$26,'Criteria selection'!$C$22:$F$33,3,FALSE)),"not given",VLOOKUP(E$26,'Criteria selection'!$C$22:$F$33,3,FALSE)),"")</f>
        <v>3</v>
      </c>
      <c r="F27" s="37">
        <f>IFERROR(IF(ISBLANK(VLOOKUP(F$26,'Criteria selection'!$C$22:$F$33,3,FALSE)),"not given",VLOOKUP(F$26,'Criteria selection'!$C$22:$F$33,3,FALSE)),"")</f>
        <v>4</v>
      </c>
      <c r="G27" s="37">
        <f>IFERROR(IF(ISBLANK(VLOOKUP(G$26,'Criteria selection'!$C$22:$F$33,3,FALSE)),"not given",VLOOKUP(G$26,'Criteria selection'!$C$22:$F$33,3,FALSE)),"")</f>
        <v>1</v>
      </c>
      <c r="H27" s="37">
        <f>IFERROR(IF(ISBLANK(VLOOKUP(H$26,'Criteria selection'!$C$22:$F$33,3,FALSE)),"not given",VLOOKUP(H$26,'Criteria selection'!$C$22:$F$33,3,FALSE)),"")</f>
        <v>5</v>
      </c>
      <c r="I27" s="37" t="str">
        <f>IFERROR(IF(ISBLANK(VLOOKUP(I$26,'Criteria selection'!$C$22:$F$33,3,FALSE)),"not given",VLOOKUP(I$26,'Criteria selection'!$C$22:$F$33,3,FALSE)),"")</f>
        <v/>
      </c>
      <c r="J27" s="37" t="str">
        <f>IFERROR(IF(ISBLANK(VLOOKUP(J$26,'Criteria selection'!$C$22:$F$33,3,FALSE)),"not given",VLOOKUP(J$26,'Criteria selection'!$C$22:$F$33,3,FALSE)),"")</f>
        <v/>
      </c>
      <c r="K27" s="37" t="str">
        <f>IFERROR(IF(ISBLANK(VLOOKUP(K$26,'Criteria selection'!$C$22:$F$33,3,FALSE)),"not given",VLOOKUP(K$26,'Criteria selection'!$C$22:$F$33,3,FALSE)),"")</f>
        <v/>
      </c>
      <c r="L27" s="37" t="str">
        <f>IFERROR(IF(ISBLANK(VLOOKUP(L$26,'Criteria selection'!$C$22:$F$33,3,FALSE)),"not given",VLOOKUP(L$26,'Criteria selection'!$C$22:$F$33,3,FALSE)),"")</f>
        <v/>
      </c>
      <c r="M27" s="37" t="str">
        <f>IFERROR(IF(ISBLANK(VLOOKUP(M$26,'Criteria selection'!$C$22:$F$33,3,FALSE)),"not given",VLOOKUP(M$26,'Criteria selection'!$C$22:$F$33,3,FALSE)),"")</f>
        <v/>
      </c>
      <c r="N27" s="37" t="str">
        <f>IFERROR(IF(ISBLANK(VLOOKUP(N$26,'Criteria selection'!$C$22:$F$33,3,FALSE)),"not given",VLOOKUP(N$26,'Criteria selection'!$C$22:$F$33,3,FALSE)),"")</f>
        <v/>
      </c>
      <c r="O27" s="60" t="str">
        <f>IFERROR(IF(ISBLANK(VLOOKUP(O$26,'Criteria selection'!$C$22:$F$33,3,FALSE)),"not given",VLOOKUP(O$26,'Criteria selection'!$C$22:$F$33,3,FALSE)),"")</f>
        <v/>
      </c>
      <c r="P27" s="2"/>
      <c r="Q27" s="2"/>
      <c r="R27" s="2"/>
      <c r="S27" s="2"/>
      <c r="T27" s="2"/>
      <c r="U27" s="2"/>
      <c r="V27" s="2"/>
      <c r="W27" s="2"/>
    </row>
    <row r="28" spans="3:23" s="7" customFormat="1" ht="15.75" thickBot="1" x14ac:dyDescent="0.3">
      <c r="C28" s="177" t="s">
        <v>106</v>
      </c>
      <c r="D28" s="61" t="str">
        <f>IFERROR(IF(ISBLANK(VLOOKUP(D$26,'Criteria selection'!$C$22:$F$33,4,FALSE)),"not given",VLOOKUP(D$26,'Criteria selection'!$C$22:$F$33,4,FALSE)),"")</f>
        <v>Low</v>
      </c>
      <c r="E28" s="62" t="str">
        <f>IFERROR(IF(ISBLANK(VLOOKUP(E$26,'Criteria selection'!$C$22:$F$33,4,FALSE)),"not given",VLOOKUP(E$26,'Criteria selection'!$C$22:$F$33,4,FALSE)),"")</f>
        <v>Low</v>
      </c>
      <c r="F28" s="62" t="str">
        <f>IFERROR(IF(ISBLANK(VLOOKUP(F$26,'Criteria selection'!$C$22:$F$33,4,FALSE)),"not given",VLOOKUP(F$26,'Criteria selection'!$C$22:$F$33,4,FALSE)),"")</f>
        <v>Low</v>
      </c>
      <c r="G28" s="62" t="str">
        <f>IFERROR(IF(ISBLANK(VLOOKUP(G$26,'Criteria selection'!$C$22:$F$33,4,FALSE)),"not given",VLOOKUP(G$26,'Criteria selection'!$C$22:$F$33,4,FALSE)),"")</f>
        <v>High</v>
      </c>
      <c r="H28" s="62" t="str">
        <f>IFERROR(IF(ISBLANK(VLOOKUP(H$26,'Criteria selection'!$C$22:$F$33,4,FALSE)),"not given",VLOOKUP(H$26,'Criteria selection'!$C$22:$F$33,4,FALSE)),"")</f>
        <v>Low</v>
      </c>
      <c r="I28" s="62" t="str">
        <f>IFERROR(IF(ISBLANK(VLOOKUP(I$26,'Criteria selection'!$C$22:$F$33,4,FALSE)),"not given",VLOOKUP(I$26,'Criteria selection'!$C$22:$F$33,4,FALSE)),"")</f>
        <v/>
      </c>
      <c r="J28" s="62" t="str">
        <f>IFERROR(IF(ISBLANK(VLOOKUP(J$26,'Criteria selection'!$C$22:$F$33,4,FALSE)),"not given",VLOOKUP(J$26,'Criteria selection'!$C$22:$F$33,4,FALSE)),"")</f>
        <v/>
      </c>
      <c r="K28" s="62" t="str">
        <f>IFERROR(IF(ISBLANK(VLOOKUP(K$26,'Criteria selection'!$C$22:$F$33,4,FALSE)),"not given",VLOOKUP(K$26,'Criteria selection'!$C$22:$F$33,4,FALSE)),"")</f>
        <v/>
      </c>
      <c r="L28" s="62" t="str">
        <f>IFERROR(IF(ISBLANK(VLOOKUP(L$26,'Criteria selection'!$C$22:$F$33,4,FALSE)),"not given",VLOOKUP(L$26,'Criteria selection'!$C$22:$F$33,4,FALSE)),"")</f>
        <v/>
      </c>
      <c r="M28" s="62" t="str">
        <f>IFERROR(IF(ISBLANK(VLOOKUP(M$26,'Criteria selection'!$C$22:$F$33,4,FALSE)),"not given",VLOOKUP(M$26,'Criteria selection'!$C$22:$F$33,4,FALSE)),"")</f>
        <v/>
      </c>
      <c r="N28" s="62" t="str">
        <f>IFERROR(IF(ISBLANK(VLOOKUP(N$26,'Criteria selection'!$C$22:$F$33,4,FALSE)),"not given",VLOOKUP(N$26,'Criteria selection'!$C$22:$F$33,4,FALSE)),"")</f>
        <v/>
      </c>
      <c r="O28" s="63" t="str">
        <f>IFERROR(IF(ISBLANK(VLOOKUP(O$26,'Criteria selection'!$C$22:$F$33,4,FALSE)),"not given",VLOOKUP(O$26,'Criteria selection'!$C$22:$F$33,4,FALSE)),"")</f>
        <v/>
      </c>
      <c r="P28" s="2"/>
      <c r="Q28" s="2"/>
      <c r="R28" s="2"/>
      <c r="S28" s="2"/>
      <c r="T28" s="2"/>
      <c r="U28" s="2"/>
      <c r="V28" s="2"/>
      <c r="W28" s="2"/>
    </row>
    <row r="29" spans="3:23" ht="30" x14ac:dyDescent="0.25">
      <c r="C29" s="119" t="str">
        <f ca="1">IF('1. Topics'!C16="", "", '1. Topics'!C16)</f>
        <v>Continue working to decrease calving period to 9 weeks, then consider progressing to 6 weeks.</v>
      </c>
      <c r="D29" s="178" cm="1">
        <f t="array" aca="1" ref="D29:O29" ca="1">IFERROR(INDEX(Scorecard!$B$2:$M$37,MATCH('3. Option evaluation'!C29,_xlfn.ANCHORARRAY(Scorecard!$A$2),0),),"")</f>
        <v>3</v>
      </c>
      <c r="E29" s="179">
        <f ca="1"/>
        <v>4</v>
      </c>
      <c r="F29" s="180">
        <f ca="1"/>
        <v>4</v>
      </c>
      <c r="G29" s="179">
        <f ca="1"/>
        <v>2</v>
      </c>
      <c r="H29" s="179">
        <f ca="1"/>
        <v>20</v>
      </c>
      <c r="I29" s="181">
        <f ca="1"/>
        <v>0</v>
      </c>
      <c r="J29" s="181">
        <f ca="1"/>
        <v>0</v>
      </c>
      <c r="K29" s="181">
        <f ca="1"/>
        <v>0</v>
      </c>
      <c r="L29" s="181">
        <f ca="1"/>
        <v>0</v>
      </c>
      <c r="M29" s="181">
        <f ca="1"/>
        <v>0</v>
      </c>
      <c r="N29" s="181">
        <f ca="1"/>
        <v>0</v>
      </c>
      <c r="O29" s="182">
        <f ca="1"/>
        <v>0</v>
      </c>
    </row>
    <row r="30" spans="3:23" x14ac:dyDescent="0.25">
      <c r="C30" s="119" t="str">
        <f ca="1">IF('1. Topics'!C17="", "", '1. Topics'!C17)</f>
        <v>Increase calving percentage.</v>
      </c>
      <c r="D30" s="178" cm="1">
        <f t="array" aca="1" ref="D30:O30" ca="1">IFERROR(INDEX(Scorecard!$B$2:$M$37,MATCH('3. Option evaluation'!C30,_xlfn.ANCHORARRAY(Scorecard!$A$2),0),),"")</f>
        <v>3</v>
      </c>
      <c r="E30" s="179">
        <f ca="1"/>
        <v>3</v>
      </c>
      <c r="F30" s="180">
        <f ca="1"/>
        <v>3</v>
      </c>
      <c r="G30" s="179">
        <f ca="1"/>
        <v>7</v>
      </c>
      <c r="H30" s="179">
        <f ca="1"/>
        <v>19</v>
      </c>
      <c r="I30" s="179">
        <f ca="1"/>
        <v>0</v>
      </c>
      <c r="J30" s="179">
        <f ca="1"/>
        <v>0</v>
      </c>
      <c r="K30" s="179">
        <f ca="1"/>
        <v>0</v>
      </c>
      <c r="L30" s="180">
        <f ca="1"/>
        <v>0</v>
      </c>
      <c r="M30" s="179">
        <f ca="1"/>
        <v>0</v>
      </c>
      <c r="N30" s="179">
        <f ca="1"/>
        <v>0</v>
      </c>
      <c r="O30" s="183">
        <f ca="1"/>
        <v>0</v>
      </c>
    </row>
    <row r="31" spans="3:23" x14ac:dyDescent="0.25">
      <c r="C31" s="119" t="str">
        <f ca="1">IF('1. Topics'!C18="", "", '1. Topics'!C18)</f>
        <v>Reduce age of calving to 24 months.</v>
      </c>
      <c r="D31" s="178" cm="1">
        <f t="array" aca="1" ref="D31:O31" ca="1">IFERROR(INDEX(Scorecard!$B$2:$M$37,MATCH('3. Option evaluation'!C31,_xlfn.ANCHORARRAY(Scorecard!$A$2),0),),"")</f>
        <v>3</v>
      </c>
      <c r="E31" s="179">
        <f ca="1"/>
        <v>4</v>
      </c>
      <c r="F31" s="180">
        <f ca="1"/>
        <v>4</v>
      </c>
      <c r="G31" s="179">
        <f ca="1"/>
        <v>15</v>
      </c>
      <c r="H31" s="179">
        <f ca="1"/>
        <v>15</v>
      </c>
      <c r="I31" s="179">
        <f ca="1"/>
        <v>0</v>
      </c>
      <c r="J31" s="179">
        <f ca="1"/>
        <v>0</v>
      </c>
      <c r="K31" s="179">
        <f ca="1"/>
        <v>0</v>
      </c>
      <c r="L31" s="184">
        <f ca="1"/>
        <v>0</v>
      </c>
      <c r="M31" s="184">
        <f ca="1"/>
        <v>0</v>
      </c>
      <c r="N31" s="184">
        <f ca="1"/>
        <v>0</v>
      </c>
      <c r="O31" s="183">
        <f ca="1"/>
        <v>0</v>
      </c>
    </row>
    <row r="32" spans="3:23" x14ac:dyDescent="0.25">
      <c r="C32" s="119" t="str">
        <f ca="1">IF('1. Topics'!C19="", "", '1. Topics'!C19)</f>
        <v xml:space="preserve">Reduce cow weight by 10% through selective breeding. </v>
      </c>
      <c r="D32" s="178" cm="1">
        <f t="array" aca="1" ref="D32:O32" ca="1">IFERROR(INDEX(Scorecard!$B$2:$M$37,MATCH('3. Option evaluation'!C32,_xlfn.ANCHORARRAY(Scorecard!$A$2),0),),"")</f>
        <v>8</v>
      </c>
      <c r="E32" s="184">
        <f ca="1"/>
        <v>12</v>
      </c>
      <c r="F32" s="179">
        <f ca="1"/>
        <v>12</v>
      </c>
      <c r="G32" s="184">
        <f ca="1"/>
        <v>5</v>
      </c>
      <c r="H32" s="184">
        <f ca="1"/>
        <v>15</v>
      </c>
      <c r="I32" s="179">
        <f ca="1"/>
        <v>0</v>
      </c>
      <c r="J32" s="179">
        <f ca="1"/>
        <v>0</v>
      </c>
      <c r="K32" s="179">
        <f ca="1"/>
        <v>0</v>
      </c>
      <c r="L32" s="179">
        <f ca="1"/>
        <v>0</v>
      </c>
      <c r="M32" s="179">
        <f ca="1"/>
        <v>0</v>
      </c>
      <c r="N32" s="179">
        <f ca="1"/>
        <v>0</v>
      </c>
      <c r="O32" s="183">
        <f ca="1"/>
        <v>0</v>
      </c>
    </row>
    <row r="33" spans="3:15" x14ac:dyDescent="0.25">
      <c r="C33" s="119" t="str">
        <f ca="1">IF('1. Topics'!C20="", "", '1. Topics'!C20)</f>
        <v>Reduce mortality from birth to weaning.</v>
      </c>
      <c r="D33" s="178" cm="1">
        <f t="array" aca="1" ref="D33:O33" ca="1">IFERROR(INDEX(Scorecard!$B$2:$M$37,MATCH('3. Option evaluation'!C33,_xlfn.ANCHORARRAY(Scorecard!$A$2),0),),"")</f>
        <v>4</v>
      </c>
      <c r="E33" s="184">
        <f ca="1"/>
        <v>2</v>
      </c>
      <c r="F33" s="184">
        <f ca="1"/>
        <v>4</v>
      </c>
      <c r="G33" s="184">
        <f ca="1"/>
        <v>3</v>
      </c>
      <c r="H33" s="184">
        <f ca="1"/>
        <v>20</v>
      </c>
      <c r="I33" s="179">
        <f ca="1"/>
        <v>0</v>
      </c>
      <c r="J33" s="179">
        <f ca="1"/>
        <v>0</v>
      </c>
      <c r="K33" s="179">
        <f ca="1"/>
        <v>0</v>
      </c>
      <c r="L33" s="179">
        <f ca="1"/>
        <v>0</v>
      </c>
      <c r="M33" s="179">
        <f ca="1"/>
        <v>0</v>
      </c>
      <c r="N33" s="179">
        <f ca="1"/>
        <v>0</v>
      </c>
      <c r="O33" s="183">
        <f ca="1"/>
        <v>0</v>
      </c>
    </row>
    <row r="34" spans="3:15" x14ac:dyDescent="0.25">
      <c r="C34" s="119" t="str">
        <f ca="1">IF('1. Topics'!C21="", "", '1. Topics'!C21)</f>
        <v>Improve herd performance through targeting desired traits to meet your breeding goals.</v>
      </c>
      <c r="D34" s="178" cm="1">
        <f t="array" aca="1" ref="D34:O34" ca="1">IFERROR(INDEX(Scorecard!$B$2:$M$37,MATCH('3. Option evaluation'!C34,_xlfn.ANCHORARRAY(Scorecard!$A$2),0),),"")</f>
        <v>3</v>
      </c>
      <c r="E34" s="181">
        <f ca="1"/>
        <v>4</v>
      </c>
      <c r="F34" s="181">
        <f ca="1"/>
        <v>10</v>
      </c>
      <c r="G34" s="185">
        <f ca="1"/>
        <v>8</v>
      </c>
      <c r="H34" s="181">
        <f ca="1"/>
        <v>20</v>
      </c>
      <c r="I34" s="179">
        <f ca="1"/>
        <v>0</v>
      </c>
      <c r="J34" s="179">
        <f ca="1"/>
        <v>0</v>
      </c>
      <c r="K34" s="179">
        <f ca="1"/>
        <v>0</v>
      </c>
      <c r="L34" s="179">
        <f ca="1"/>
        <v>0</v>
      </c>
      <c r="M34" s="179">
        <f ca="1"/>
        <v>0</v>
      </c>
      <c r="N34" s="179">
        <f ca="1"/>
        <v>0</v>
      </c>
      <c r="O34" s="183">
        <f ca="1"/>
        <v>0</v>
      </c>
    </row>
    <row r="35" spans="3:15" ht="15.75" thickBot="1" x14ac:dyDescent="0.3">
      <c r="C35" s="119" t="str">
        <f ca="1">IF('1. Topics'!C22="", "", '1. Topics'!C22)</f>
        <v>Optimise feed rations to meet target performance.</v>
      </c>
      <c r="D35" s="178" cm="1">
        <f t="array" aca="1" ref="D35:O35" ca="1">IFERROR(INDEX(Scorecard!$B$2:$M$37,MATCH('3. Option evaluation'!C35,_xlfn.ANCHORARRAY(Scorecard!$A$2),0),),"")</f>
        <v>2</v>
      </c>
      <c r="E35" s="186">
        <f ca="1"/>
        <v>2</v>
      </c>
      <c r="F35" s="186">
        <f ca="1"/>
        <v>2</v>
      </c>
      <c r="G35" s="186">
        <f ca="1"/>
        <v>8</v>
      </c>
      <c r="H35" s="186">
        <f ca="1"/>
        <v>13</v>
      </c>
      <c r="I35" s="179">
        <f ca="1"/>
        <v>0</v>
      </c>
      <c r="J35" s="179">
        <f ca="1"/>
        <v>0</v>
      </c>
      <c r="K35" s="179">
        <f ca="1"/>
        <v>0</v>
      </c>
      <c r="L35" s="179">
        <f ca="1"/>
        <v>0</v>
      </c>
      <c r="M35" s="179">
        <f ca="1"/>
        <v>0</v>
      </c>
      <c r="N35" s="179">
        <f ca="1"/>
        <v>0</v>
      </c>
      <c r="O35" s="183">
        <f ca="1"/>
        <v>0</v>
      </c>
    </row>
    <row r="36" spans="3:15" x14ac:dyDescent="0.25">
      <c r="C36" s="119" t="str">
        <f ca="1">IF('1. Topics'!C23="", "", '1. Topics'!C23)</f>
        <v>Regularly weigh livestock to monitor growth rates, investigate underperformers.</v>
      </c>
      <c r="D36" s="178" cm="1">
        <f t="array" aca="1" ref="D36:O36" ca="1">IFERROR(INDEX(Scorecard!$B$2:$M$37,MATCH('3. Option evaluation'!C36,_xlfn.ANCHORARRAY(Scorecard!$A$2),0),),"")</f>
        <v>4</v>
      </c>
      <c r="E36" s="184">
        <f ca="1"/>
        <v>3</v>
      </c>
      <c r="F36" s="187">
        <f ca="1"/>
        <v>3</v>
      </c>
      <c r="G36" s="184">
        <f ca="1"/>
        <v>7</v>
      </c>
      <c r="H36" s="184">
        <f ca="1"/>
        <v>18</v>
      </c>
      <c r="I36" s="184">
        <f ca="1"/>
        <v>0</v>
      </c>
      <c r="J36" s="184">
        <f ca="1"/>
        <v>0</v>
      </c>
      <c r="K36" s="184">
        <f ca="1"/>
        <v>0</v>
      </c>
      <c r="L36" s="180">
        <f ca="1"/>
        <v>0</v>
      </c>
      <c r="M36" s="179">
        <f ca="1"/>
        <v>0</v>
      </c>
      <c r="N36" s="179">
        <f ca="1"/>
        <v>0</v>
      </c>
      <c r="O36" s="188">
        <f ca="1"/>
        <v>0</v>
      </c>
    </row>
    <row r="37" spans="3:15" x14ac:dyDescent="0.25">
      <c r="C37" s="119" t="str">
        <f ca="1">IF('1. Topics'!C24="", "", '1. Topics'!C24)</f>
        <v>Strict culling regime of unproductive and poor performing animals.</v>
      </c>
      <c r="D37" s="178" cm="1">
        <f t="array" aca="1" ref="D37:O37" ca="1">IFERROR(INDEX(Scorecard!$B$2:$M$37,MATCH('3. Option evaluation'!C37,_xlfn.ANCHORARRAY(Scorecard!$A$2),0),),"")</f>
        <v>2</v>
      </c>
      <c r="E37" s="184">
        <f ca="1"/>
        <v>3</v>
      </c>
      <c r="F37" s="179">
        <f ca="1"/>
        <v>10</v>
      </c>
      <c r="G37" s="179">
        <f ca="1"/>
        <v>5</v>
      </c>
      <c r="H37" s="184">
        <f ca="1"/>
        <v>19</v>
      </c>
      <c r="I37" s="179">
        <f ca="1"/>
        <v>0</v>
      </c>
      <c r="J37" s="179">
        <f ca="1"/>
        <v>0</v>
      </c>
      <c r="K37" s="179">
        <f ca="1"/>
        <v>0</v>
      </c>
      <c r="L37" s="184">
        <f ca="1"/>
        <v>0</v>
      </c>
      <c r="M37" s="184">
        <f ca="1"/>
        <v>0</v>
      </c>
      <c r="N37" s="184">
        <f ca="1"/>
        <v>0</v>
      </c>
      <c r="O37" s="183">
        <f ca="1"/>
        <v>0</v>
      </c>
    </row>
    <row r="38" spans="3:15" x14ac:dyDescent="0.25">
      <c r="C38" s="119" t="str">
        <f ca="1">IF('1. Topics'!C25="", "", '1. Topics'!C25)</f>
        <v>Improve herd management through data collection and selection.</v>
      </c>
      <c r="D38" s="178" cm="1">
        <f t="array" aca="1" ref="D38:O38" ca="1">IFERROR(INDEX(Scorecard!$B$2:$M$37,MATCH('3. Option evaluation'!C38,_xlfn.ANCHORARRAY(Scorecard!$A$2),0),),"")</f>
        <v>3</v>
      </c>
      <c r="E38" s="184">
        <f ca="1"/>
        <v>2</v>
      </c>
      <c r="F38" s="179">
        <f ca="1"/>
        <v>8</v>
      </c>
      <c r="G38" s="179">
        <f ca="1"/>
        <v>8</v>
      </c>
      <c r="H38" s="184">
        <f ca="1"/>
        <v>15</v>
      </c>
      <c r="I38" s="179">
        <f ca="1"/>
        <v>0</v>
      </c>
      <c r="J38" s="179">
        <f ca="1"/>
        <v>0</v>
      </c>
      <c r="K38" s="179">
        <f ca="1"/>
        <v>0</v>
      </c>
      <c r="L38" s="179">
        <f ca="1"/>
        <v>0</v>
      </c>
      <c r="M38" s="179">
        <f ca="1"/>
        <v>0</v>
      </c>
      <c r="N38" s="179">
        <f ca="1"/>
        <v>0</v>
      </c>
      <c r="O38" s="183">
        <f ca="1"/>
        <v>0</v>
      </c>
    </row>
    <row r="39" spans="3:15" x14ac:dyDescent="0.25">
      <c r="C39" s="119" t="str">
        <f ca="1">IF('1. Topics'!C26="", "", '1. Topics'!C26)</f>
        <v>Genomic testing in breeding programme.</v>
      </c>
      <c r="D39" s="178" cm="1">
        <f t="array" aca="1" ref="D39:O39" ca="1">IFERROR(INDEX(Scorecard!$B$2:$M$37,MATCH('3. Option evaluation'!C39,_xlfn.ANCHORARRAY(Scorecard!$A$2),0),),"")</f>
        <v>4</v>
      </c>
      <c r="E39" s="184">
        <f ca="1"/>
        <v>3</v>
      </c>
      <c r="F39" s="184">
        <f ca="1"/>
        <v>13</v>
      </c>
      <c r="G39" s="184">
        <f ca="1"/>
        <v>3</v>
      </c>
      <c r="H39" s="184">
        <f ca="1"/>
        <v>15</v>
      </c>
      <c r="I39" s="179">
        <f ca="1"/>
        <v>0</v>
      </c>
      <c r="J39" s="179">
        <f ca="1"/>
        <v>0</v>
      </c>
      <c r="K39" s="179">
        <f ca="1"/>
        <v>0</v>
      </c>
      <c r="L39" s="179">
        <f ca="1"/>
        <v>0</v>
      </c>
      <c r="M39" s="179">
        <f ca="1"/>
        <v>0</v>
      </c>
      <c r="N39" s="179">
        <f ca="1"/>
        <v>0</v>
      </c>
      <c r="O39" s="183">
        <f ca="1"/>
        <v>0</v>
      </c>
    </row>
    <row r="40" spans="3:15" x14ac:dyDescent="0.25">
      <c r="C40" s="119" t="str">
        <f ca="1">IF('1. Topics'!C27="", "", '1. Topics'!C27)</f>
        <v>Develop a grazing strategy to increase clover content.</v>
      </c>
      <c r="D40" s="178" cm="1">
        <f t="array" aca="1" ref="D40:O40" ca="1">IFERROR(INDEX(Scorecard!$B$2:$M$37,MATCH('3. Option evaluation'!C40,_xlfn.ANCHORARRAY(Scorecard!$A$2),0),),"")</f>
        <v>17</v>
      </c>
      <c r="E40" s="184">
        <f ca="1"/>
        <v>20</v>
      </c>
      <c r="F40" s="179">
        <f ca="1"/>
        <v>18</v>
      </c>
      <c r="G40" s="184">
        <f ca="1"/>
        <v>12</v>
      </c>
      <c r="H40" s="184">
        <f ca="1"/>
        <v>17</v>
      </c>
      <c r="I40" s="179">
        <f ca="1"/>
        <v>0</v>
      </c>
      <c r="J40" s="179">
        <f ca="1"/>
        <v>0</v>
      </c>
      <c r="K40" s="179">
        <f ca="1"/>
        <v>0</v>
      </c>
      <c r="L40" s="179">
        <f ca="1"/>
        <v>0</v>
      </c>
      <c r="M40" s="179">
        <f ca="1"/>
        <v>0</v>
      </c>
      <c r="N40" s="179">
        <f ca="1"/>
        <v>0</v>
      </c>
      <c r="O40" s="183">
        <f ca="1"/>
        <v>0</v>
      </c>
    </row>
    <row r="41" spans="3:15" x14ac:dyDescent="0.25">
      <c r="C41" s="119" t="str">
        <f ca="1">IF('1. Topics'!C28="", "", '1. Topics'!C28)</f>
        <v>Investigate the potential of a multispecies sward.</v>
      </c>
      <c r="D41" s="178" cm="1">
        <f t="array" aca="1" ref="D41:O41" ca="1">IFERROR(INDEX(Scorecard!$B$2:$M$37,MATCH('3. Option evaluation'!C41,_xlfn.ANCHORARRAY(Scorecard!$A$2),0),),"")</f>
        <v>18</v>
      </c>
      <c r="E41" s="184">
        <f ca="1"/>
        <v>19</v>
      </c>
      <c r="F41" s="179">
        <f ca="1"/>
        <v>17</v>
      </c>
      <c r="G41" s="184">
        <f ca="1"/>
        <v>16</v>
      </c>
      <c r="H41" s="184">
        <f ca="1"/>
        <v>18</v>
      </c>
      <c r="I41" s="184">
        <f ca="1"/>
        <v>0</v>
      </c>
      <c r="J41" s="184">
        <f ca="1"/>
        <v>0</v>
      </c>
      <c r="K41" s="184">
        <f ca="1"/>
        <v>0</v>
      </c>
      <c r="L41" s="184">
        <f ca="1"/>
        <v>0</v>
      </c>
      <c r="M41" s="184">
        <f ca="1"/>
        <v>0</v>
      </c>
      <c r="N41" s="184">
        <f ca="1"/>
        <v>0</v>
      </c>
      <c r="O41" s="188">
        <f ca="1"/>
        <v>0</v>
      </c>
    </row>
    <row r="42" spans="3:15" x14ac:dyDescent="0.25">
      <c r="C42" s="119" t="str">
        <f ca="1">IF('1. Topics'!C29="", "", '1. Topics'!C29)</f>
        <v>Implement a grazing plan including regular pasture management.</v>
      </c>
      <c r="D42" s="178" cm="1">
        <f t="array" aca="1" ref="D42:O42" ca="1">IFERROR(INDEX(Scorecard!$B$2:$M$37,MATCH('3. Option evaluation'!C42,_xlfn.ANCHORARRAY(Scorecard!$A$2),0),),"")</f>
        <v>12</v>
      </c>
      <c r="E42" s="184">
        <f ca="1"/>
        <v>17</v>
      </c>
      <c r="F42" s="179">
        <f ca="1"/>
        <v>16</v>
      </c>
      <c r="G42" s="184">
        <f ca="1"/>
        <v>12</v>
      </c>
      <c r="H42" s="184">
        <f ca="1"/>
        <v>17</v>
      </c>
      <c r="I42" s="184">
        <f ca="1"/>
        <v>0</v>
      </c>
      <c r="J42" s="184">
        <f ca="1"/>
        <v>0</v>
      </c>
      <c r="K42" s="184">
        <f ca="1"/>
        <v>0</v>
      </c>
      <c r="L42" s="184">
        <f ca="1"/>
        <v>0</v>
      </c>
      <c r="M42" s="184">
        <f ca="1"/>
        <v>0</v>
      </c>
      <c r="N42" s="184">
        <f ca="1"/>
        <v>0</v>
      </c>
      <c r="O42" s="188">
        <f ca="1"/>
        <v>0</v>
      </c>
    </row>
    <row r="43" spans="3:15" ht="15.75" thickBot="1" x14ac:dyDescent="0.3">
      <c r="C43" s="119" t="str">
        <f ca="1">IF('1. Topics'!C30="", "", '1. Topics'!C30)</f>
        <v>Improve forage quality.</v>
      </c>
      <c r="D43" s="178" cm="1">
        <f t="array" aca="1" ref="D43:O43" ca="1">IFERROR(INDEX(Scorecard!$B$2:$M$37,MATCH('3. Option evaluation'!C43,_xlfn.ANCHORARRAY(Scorecard!$A$2),0),),"")</f>
        <v>2</v>
      </c>
      <c r="E43" s="186">
        <f ca="1"/>
        <v>10</v>
      </c>
      <c r="F43" s="189">
        <f ca="1"/>
        <v>5</v>
      </c>
      <c r="G43" s="186">
        <f ca="1"/>
        <v>8</v>
      </c>
      <c r="H43" s="186">
        <f ca="1"/>
        <v>14</v>
      </c>
      <c r="I43" s="184">
        <f ca="1"/>
        <v>0</v>
      </c>
      <c r="J43" s="184">
        <f ca="1"/>
        <v>0</v>
      </c>
      <c r="K43" s="184">
        <f ca="1"/>
        <v>0</v>
      </c>
      <c r="L43" s="184">
        <f ca="1"/>
        <v>0</v>
      </c>
      <c r="M43" s="184">
        <f ca="1"/>
        <v>0</v>
      </c>
      <c r="N43" s="184">
        <f ca="1"/>
        <v>0</v>
      </c>
      <c r="O43" s="188">
        <f ca="1"/>
        <v>0</v>
      </c>
    </row>
    <row r="44" spans="3:15" x14ac:dyDescent="0.25">
      <c r="C44" s="119" t="str">
        <f ca="1">IF('1. Topics'!C31="", "", '1. Topics'!C31)</f>
        <v>Analyse forage quality.</v>
      </c>
      <c r="D44" s="178" cm="1">
        <f t="array" aca="1" ref="D44:O44" ca="1">IFERROR(INDEX(Scorecard!$B$2:$M$37,MATCH('3. Option evaluation'!C44,_xlfn.ANCHORARRAY(Scorecard!$A$2),0),),"")</f>
        <v>1</v>
      </c>
      <c r="E44" s="184">
        <f ca="1"/>
        <v>3</v>
      </c>
      <c r="F44" s="179">
        <f ca="1"/>
        <v>5</v>
      </c>
      <c r="G44" s="184">
        <f ca="1"/>
        <v>6</v>
      </c>
      <c r="H44" s="184">
        <f ca="1"/>
        <v>17</v>
      </c>
      <c r="I44" s="179">
        <f ca="1"/>
        <v>0</v>
      </c>
      <c r="J44" s="179">
        <f ca="1"/>
        <v>0</v>
      </c>
      <c r="K44" s="184">
        <f ca="1"/>
        <v>0</v>
      </c>
      <c r="L44" s="179">
        <f ca="1"/>
        <v>0</v>
      </c>
      <c r="M44" s="184">
        <f ca="1"/>
        <v>0</v>
      </c>
      <c r="N44" s="179">
        <f ca="1"/>
        <v>0</v>
      </c>
      <c r="O44" s="188">
        <f ca="1"/>
        <v>0</v>
      </c>
    </row>
    <row r="45" spans="3:15" x14ac:dyDescent="0.25">
      <c r="C45" s="119" t="str">
        <f ca="1">IF('1. Topics'!C32="", "", '1. Topics'!C32)</f>
        <v>Optimise nutrient application to grassland.</v>
      </c>
      <c r="D45" s="178" cm="1">
        <f t="array" aca="1" ref="D45:O45" ca="1">IFERROR(INDEX(Scorecard!$B$2:$M$37,MATCH('3. Option evaluation'!C45,_xlfn.ANCHORARRAY(Scorecard!$A$2),0),),"")</f>
        <v>5</v>
      </c>
      <c r="E45" s="184">
        <f ca="1"/>
        <v>15</v>
      </c>
      <c r="F45" s="179">
        <f ca="1"/>
        <v>10</v>
      </c>
      <c r="G45" s="184">
        <f ca="1"/>
        <v>9</v>
      </c>
      <c r="H45" s="184">
        <f ca="1"/>
        <v>15</v>
      </c>
      <c r="I45" s="179">
        <f ca="1"/>
        <v>0</v>
      </c>
      <c r="J45" s="179">
        <f ca="1"/>
        <v>0</v>
      </c>
      <c r="K45" s="184">
        <f ca="1"/>
        <v>0</v>
      </c>
      <c r="L45" s="179">
        <f ca="1"/>
        <v>0</v>
      </c>
      <c r="M45" s="184">
        <f ca="1"/>
        <v>0</v>
      </c>
      <c r="N45" s="179">
        <f ca="1"/>
        <v>0</v>
      </c>
      <c r="O45" s="188">
        <f ca="1"/>
        <v>0</v>
      </c>
    </row>
    <row r="46" spans="3:15" x14ac:dyDescent="0.25">
      <c r="C46" s="119" t="str">
        <f ca="1">IF('1. Topics'!C33="", "", '1. Topics'!C33)</f>
        <v>Optimise soil PH.</v>
      </c>
      <c r="D46" s="178" cm="1">
        <f t="array" aca="1" ref="D46:O46" ca="1">IFERROR(INDEX(Scorecard!$B$2:$M$37,MATCH('3. Option evaluation'!C46,_xlfn.ANCHORARRAY(Scorecard!$A$2),0),),"")</f>
        <v>10</v>
      </c>
      <c r="E46" s="184">
        <f ca="1"/>
        <v>17</v>
      </c>
      <c r="F46" s="179">
        <f ca="1"/>
        <v>15</v>
      </c>
      <c r="G46" s="184">
        <f ca="1"/>
        <v>6</v>
      </c>
      <c r="H46" s="184">
        <f ca="1"/>
        <v>19</v>
      </c>
      <c r="I46" s="184">
        <f ca="1"/>
        <v>0</v>
      </c>
      <c r="J46" s="184">
        <f ca="1"/>
        <v>0</v>
      </c>
      <c r="K46" s="184">
        <f ca="1"/>
        <v>0</v>
      </c>
      <c r="L46" s="184">
        <f ca="1"/>
        <v>0</v>
      </c>
      <c r="M46" s="184">
        <f ca="1"/>
        <v>0</v>
      </c>
      <c r="N46" s="184">
        <f ca="1"/>
        <v>0</v>
      </c>
      <c r="O46" s="188">
        <f ca="1"/>
        <v>0</v>
      </c>
    </row>
    <row r="47" spans="3:15" ht="15.75" thickBot="1" x14ac:dyDescent="0.3">
      <c r="C47" s="119" t="str">
        <f ca="1">IF('1. Topics'!C34="", "", '1. Topics'!C34)</f>
        <v>Reduced tillage at reseeding.</v>
      </c>
      <c r="D47" s="178" cm="1">
        <f t="array" aca="1" ref="D47:O47" ca="1">IFERROR(INDEX(Scorecard!$B$2:$M$37,MATCH('3. Option evaluation'!C47,_xlfn.ANCHORARRAY(Scorecard!$A$2),0),),"")</f>
        <v>16</v>
      </c>
      <c r="E47" s="186">
        <f ca="1"/>
        <v>19</v>
      </c>
      <c r="F47" s="189">
        <f ca="1"/>
        <v>15</v>
      </c>
      <c r="G47" s="190">
        <f ca="1"/>
        <v>18</v>
      </c>
      <c r="H47" s="186">
        <f ca="1"/>
        <v>10</v>
      </c>
      <c r="I47" s="179">
        <f ca="1"/>
        <v>0</v>
      </c>
      <c r="J47" s="184">
        <f ca="1"/>
        <v>0</v>
      </c>
      <c r="K47" s="184">
        <f ca="1"/>
        <v>0</v>
      </c>
      <c r="L47" s="179">
        <f ca="1"/>
        <v>0</v>
      </c>
      <c r="M47" s="184">
        <f ca="1"/>
        <v>0</v>
      </c>
      <c r="N47" s="184">
        <f ca="1"/>
        <v>0</v>
      </c>
      <c r="O47" s="188">
        <f ca="1"/>
        <v>0</v>
      </c>
    </row>
    <row r="48" spans="3:15" ht="15.75" thickBot="1" x14ac:dyDescent="0.3">
      <c r="C48" s="119" t="str">
        <f ca="1">IF('1. Topics'!C35="", "", '1. Topics'!C35)</f>
        <v>Incorporate legumes into silages.</v>
      </c>
      <c r="D48" s="178" cm="1">
        <f t="array" aca="1" ref="D48:O48" ca="1">IFERROR(INDEX(Scorecard!$B$2:$M$37,MATCH('3. Option evaluation'!C48,_xlfn.ANCHORARRAY(Scorecard!$A$2),0),),"")</f>
        <v>18</v>
      </c>
      <c r="E48" s="186">
        <f ca="1"/>
        <v>18</v>
      </c>
      <c r="F48" s="189">
        <f ca="1"/>
        <v>14</v>
      </c>
      <c r="G48" s="186">
        <f ca="1"/>
        <v>14</v>
      </c>
      <c r="H48" s="186">
        <f ca="1"/>
        <v>12</v>
      </c>
      <c r="I48" s="189">
        <f ca="1"/>
        <v>0</v>
      </c>
      <c r="J48" s="186">
        <f ca="1"/>
        <v>0</v>
      </c>
      <c r="K48" s="186">
        <f ca="1"/>
        <v>0</v>
      </c>
      <c r="L48" s="189">
        <f ca="1"/>
        <v>0</v>
      </c>
      <c r="M48" s="186">
        <f ca="1"/>
        <v>0</v>
      </c>
      <c r="N48" s="186">
        <f ca="1"/>
        <v>0</v>
      </c>
      <c r="O48" s="191">
        <f ca="1"/>
        <v>0</v>
      </c>
    </row>
    <row r="49" spans="3:15" ht="15.75" thickBot="1" x14ac:dyDescent="0.3">
      <c r="C49" s="119" t="str">
        <f ca="1">IF('1. Topics'!C36="", "", '1. Topics'!C36)</f>
        <v>Optimising weight for age.</v>
      </c>
      <c r="D49" s="178" cm="1">
        <f t="array" aca="1" ref="D49:O49" ca="1">IFERROR(INDEX(Scorecard!$B$2:$M$37,MATCH('3. Option evaluation'!C49,_xlfn.ANCHORARRAY(Scorecard!$A$2),0),),"")</f>
        <v>5</v>
      </c>
      <c r="E49" s="179">
        <f ca="1"/>
        <v>9</v>
      </c>
      <c r="F49" s="180">
        <f ca="1"/>
        <v>12</v>
      </c>
      <c r="G49" s="179">
        <f ca="1"/>
        <v>13</v>
      </c>
      <c r="H49" s="179">
        <f ca="1"/>
        <v>18</v>
      </c>
      <c r="I49" s="189">
        <f ca="1"/>
        <v>0</v>
      </c>
      <c r="J49" s="186">
        <f ca="1"/>
        <v>0</v>
      </c>
      <c r="K49" s="186">
        <f ca="1"/>
        <v>0</v>
      </c>
      <c r="L49" s="189">
        <f ca="1"/>
        <v>0</v>
      </c>
      <c r="M49" s="186">
        <f ca="1"/>
        <v>0</v>
      </c>
      <c r="N49" s="186">
        <f ca="1"/>
        <v>0</v>
      </c>
      <c r="O49" s="191">
        <f ca="1"/>
        <v>0</v>
      </c>
    </row>
    <row r="50" spans="3:15" ht="15.75" thickBot="1" x14ac:dyDescent="0.3">
      <c r="C50" s="119" t="str">
        <f>IF('1. Topics'!C37="", "", '1. Topics'!C37)</f>
        <v/>
      </c>
      <c r="D50" s="178"/>
      <c r="E50" s="184"/>
      <c r="F50" s="179"/>
      <c r="G50" s="184"/>
      <c r="H50" s="184"/>
      <c r="I50" s="189"/>
      <c r="J50" s="186"/>
      <c r="K50" s="186"/>
      <c r="L50" s="189"/>
      <c r="M50" s="186"/>
      <c r="N50" s="186"/>
      <c r="O50" s="191"/>
    </row>
    <row r="51" spans="3:15" ht="15.75" thickBot="1" x14ac:dyDescent="0.3">
      <c r="C51" s="119" t="str">
        <f>IF('1. Topics'!C38="", "", '1. Topics'!C38)</f>
        <v/>
      </c>
      <c r="D51" s="178"/>
      <c r="E51" s="179"/>
      <c r="F51" s="179"/>
      <c r="G51" s="179"/>
      <c r="H51" s="179"/>
      <c r="I51" s="179"/>
      <c r="J51" s="186"/>
      <c r="K51" s="186"/>
      <c r="L51" s="189"/>
      <c r="M51" s="186"/>
      <c r="N51" s="186"/>
      <c r="O51" s="191"/>
    </row>
    <row r="52" spans="3:15" ht="15.75" thickBot="1" x14ac:dyDescent="0.3">
      <c r="C52" s="119" t="str">
        <f>IF('1. Topics'!C39="", "", '1. Topics'!C39)</f>
        <v/>
      </c>
      <c r="D52" s="192"/>
      <c r="E52" s="186"/>
      <c r="F52" s="189"/>
      <c r="G52" s="186"/>
      <c r="H52" s="186"/>
      <c r="I52" s="189"/>
      <c r="J52" s="186"/>
      <c r="K52" s="186"/>
      <c r="L52" s="189"/>
      <c r="M52" s="186"/>
      <c r="N52" s="186"/>
      <c r="O52" s="191"/>
    </row>
    <row r="53" spans="3:15" ht="15.75" thickBot="1" x14ac:dyDescent="0.3">
      <c r="C53" s="119" t="str">
        <f>IF('1. Topics'!C40="", "", '1. Topics'!C40)</f>
        <v/>
      </c>
      <c r="D53" s="192"/>
      <c r="E53" s="186"/>
      <c r="F53" s="189"/>
      <c r="G53" s="186"/>
      <c r="H53" s="186"/>
      <c r="I53" s="189"/>
      <c r="J53" s="186"/>
      <c r="K53" s="186"/>
      <c r="L53" s="189"/>
      <c r="M53" s="186"/>
      <c r="N53" s="186"/>
      <c r="O53" s="191"/>
    </row>
    <row r="54" spans="3:15" ht="15.75" thickBot="1" x14ac:dyDescent="0.3">
      <c r="C54" s="119" t="str">
        <f>IF('1. Topics'!C41="", "", '1. Topics'!C41)</f>
        <v/>
      </c>
      <c r="D54" s="192"/>
      <c r="E54" s="186"/>
      <c r="F54" s="189"/>
      <c r="G54" s="186"/>
      <c r="H54" s="186"/>
      <c r="I54" s="189"/>
      <c r="J54" s="186"/>
      <c r="K54" s="186"/>
      <c r="L54" s="189"/>
      <c r="M54" s="186"/>
      <c r="N54" s="186"/>
      <c r="O54" s="191"/>
    </row>
    <row r="55" spans="3:15" ht="15.75" thickBot="1" x14ac:dyDescent="0.3">
      <c r="C55" s="119" t="str">
        <f>IF('1. Topics'!C42="", "", '1. Topics'!C42)</f>
        <v/>
      </c>
      <c r="D55" s="192"/>
      <c r="E55" s="186"/>
      <c r="F55" s="189"/>
      <c r="G55" s="186"/>
      <c r="H55" s="186"/>
      <c r="I55" s="189"/>
      <c r="J55" s="186"/>
      <c r="K55" s="186"/>
      <c r="L55" s="189"/>
      <c r="M55" s="186"/>
      <c r="N55" s="186"/>
      <c r="O55" s="191"/>
    </row>
    <row r="56" spans="3:15" ht="15.75" thickBot="1" x14ac:dyDescent="0.3">
      <c r="C56" s="119" t="str">
        <f>IF('1. Topics'!C43="", "", '1. Topics'!C43)</f>
        <v/>
      </c>
      <c r="D56" s="192"/>
      <c r="E56" s="186"/>
      <c r="F56" s="189"/>
      <c r="G56" s="186"/>
      <c r="H56" s="186"/>
      <c r="I56" s="189"/>
      <c r="J56" s="186"/>
      <c r="K56" s="186"/>
      <c r="L56" s="189"/>
      <c r="M56" s="186"/>
      <c r="N56" s="186"/>
      <c r="O56" s="191"/>
    </row>
    <row r="57" spans="3:15" ht="15.75" thickBot="1" x14ac:dyDescent="0.3">
      <c r="C57" s="119" t="str">
        <f>IF('1. Topics'!C44="", "", '1. Topics'!C44)</f>
        <v/>
      </c>
      <c r="D57" s="192"/>
      <c r="E57" s="186"/>
      <c r="F57" s="189"/>
      <c r="G57" s="186"/>
      <c r="H57" s="186"/>
      <c r="I57" s="189"/>
      <c r="J57" s="186"/>
      <c r="K57" s="186"/>
      <c r="L57" s="189"/>
      <c r="M57" s="186"/>
      <c r="N57" s="186"/>
      <c r="O57" s="191"/>
    </row>
    <row r="58" spans="3:15" ht="15.75" thickBot="1" x14ac:dyDescent="0.3">
      <c r="C58" s="119" t="str">
        <f>IF('1. Topics'!C45="", "", '1. Topics'!C45)</f>
        <v/>
      </c>
      <c r="D58" s="192"/>
      <c r="E58" s="186"/>
      <c r="F58" s="189"/>
      <c r="G58" s="186"/>
      <c r="H58" s="186"/>
      <c r="I58" s="189"/>
      <c r="J58" s="186"/>
      <c r="K58" s="186"/>
      <c r="L58" s="189"/>
      <c r="M58" s="186"/>
      <c r="N58" s="186"/>
      <c r="O58" s="191"/>
    </row>
    <row r="59" spans="3:15" ht="15.75" thickBot="1" x14ac:dyDescent="0.3">
      <c r="C59" s="119" t="str">
        <f>IF('1. Topics'!C46="", "", '1. Topics'!C46)</f>
        <v/>
      </c>
      <c r="D59" s="192"/>
      <c r="E59" s="186"/>
      <c r="F59" s="189"/>
      <c r="G59" s="186"/>
      <c r="H59" s="186"/>
      <c r="I59" s="189"/>
      <c r="J59" s="186"/>
      <c r="K59" s="186"/>
      <c r="L59" s="189"/>
      <c r="M59" s="186"/>
      <c r="N59" s="186"/>
      <c r="O59" s="191"/>
    </row>
    <row r="60" spans="3:15" ht="15.75" thickBot="1" x14ac:dyDescent="0.3">
      <c r="C60" s="119" t="str">
        <f>IF('1. Topics'!C47="", "", '1. Topics'!C47)</f>
        <v/>
      </c>
      <c r="D60" s="192"/>
      <c r="E60" s="186"/>
      <c r="F60" s="189"/>
      <c r="G60" s="186"/>
      <c r="H60" s="186"/>
      <c r="I60" s="189"/>
      <c r="J60" s="186"/>
      <c r="K60" s="186"/>
      <c r="L60" s="189"/>
      <c r="M60" s="186"/>
      <c r="N60" s="186"/>
      <c r="O60" s="191"/>
    </row>
    <row r="61" spans="3:15" ht="15.75" thickBot="1" x14ac:dyDescent="0.3">
      <c r="C61" s="119" t="str">
        <f>IF('1. Topics'!C48="", "", '1. Topics'!C48)</f>
        <v/>
      </c>
      <c r="D61" s="192"/>
      <c r="E61" s="186"/>
      <c r="F61" s="189"/>
      <c r="G61" s="186"/>
      <c r="H61" s="186"/>
      <c r="I61" s="189"/>
      <c r="J61" s="186"/>
      <c r="K61" s="186"/>
      <c r="L61" s="189"/>
      <c r="M61" s="186"/>
      <c r="N61" s="186"/>
      <c r="O61" s="191"/>
    </row>
    <row r="62" spans="3:15" ht="15.75" thickBot="1" x14ac:dyDescent="0.3">
      <c r="C62" s="119" t="str">
        <f>IF('1. Topics'!C49="", "", '1. Topics'!C49)</f>
        <v/>
      </c>
      <c r="D62" s="192"/>
      <c r="E62" s="186"/>
      <c r="F62" s="189"/>
      <c r="G62" s="186"/>
      <c r="H62" s="186"/>
      <c r="I62" s="189"/>
      <c r="J62" s="186"/>
      <c r="K62" s="186"/>
      <c r="L62" s="189"/>
      <c r="M62" s="186"/>
      <c r="N62" s="186"/>
      <c r="O62" s="191"/>
    </row>
    <row r="63" spans="3:15" ht="15.75" thickBot="1" x14ac:dyDescent="0.3">
      <c r="C63" s="119" t="str">
        <f>IF('1. Topics'!C50="", "", '1. Topics'!C50)</f>
        <v/>
      </c>
      <c r="D63" s="192"/>
      <c r="E63" s="186"/>
      <c r="F63" s="189"/>
      <c r="G63" s="186"/>
      <c r="H63" s="186"/>
      <c r="I63" s="189"/>
      <c r="J63" s="186"/>
      <c r="K63" s="186"/>
      <c r="L63" s="189"/>
      <c r="M63" s="186"/>
      <c r="N63" s="186"/>
      <c r="O63" s="191"/>
    </row>
    <row r="64" spans="3:15" ht="15.75" thickBot="1" x14ac:dyDescent="0.3">
      <c r="C64" s="119" t="str">
        <f>IF('1. Topics'!C51="", "", '1. Topics'!C51)</f>
        <v/>
      </c>
      <c r="D64" s="192"/>
      <c r="E64" s="186"/>
      <c r="F64" s="189"/>
      <c r="G64" s="186"/>
      <c r="H64" s="186"/>
      <c r="I64" s="189"/>
      <c r="J64" s="186"/>
      <c r="K64" s="186"/>
      <c r="L64" s="189"/>
      <c r="M64" s="186"/>
      <c r="N64" s="186"/>
      <c r="O64" s="191"/>
    </row>
  </sheetData>
  <sheetProtection algorithmName="SHA-512" hashValue="elJO90K0m6RFqJIYk38IRd96yGvkIIcIc/V0xCdj1FP/VFriPCvTpFrKFk6+QdYK0anUKuJKrEsW7GFf4MuH8g==" saltValue="qMSFJOIUvWLAD+jSWPX6NA==" spinCount="100000" sheet="1" objects="1" scenarios="1"/>
  <hyperlinks>
    <hyperlink ref="B1" location="'Front page'!A1" display="Go to Front page" xr:uid="{00000000-0004-0000-0300-000000000000}"/>
  </hyperlink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1EA3F6-501F-4A81-B345-E5CE46C3E0A4}">
  <sheetPr codeName="Sheet8"/>
  <dimension ref="A1:U37"/>
  <sheetViews>
    <sheetView zoomScale="85" zoomScaleNormal="85" workbookViewId="0">
      <selection activeCell="C25" sqref="C25"/>
    </sheetView>
  </sheetViews>
  <sheetFormatPr defaultColWidth="9.140625" defaultRowHeight="15" x14ac:dyDescent="0.25"/>
  <cols>
    <col min="1" max="1" width="84.42578125" style="2" customWidth="1"/>
    <col min="2" max="2" width="11.140625" style="2" bestFit="1" customWidth="1"/>
    <col min="3" max="3" width="22.42578125" style="2" bestFit="1" customWidth="1"/>
    <col min="4" max="4" width="11.85546875" style="2" bestFit="1" customWidth="1"/>
    <col min="5" max="5" width="14.140625" style="2" bestFit="1" customWidth="1"/>
    <col min="6" max="6" width="11.85546875" style="2" bestFit="1" customWidth="1"/>
    <col min="7" max="7" width="10.85546875" style="2" customWidth="1"/>
    <col min="8" max="8" width="9.7109375" style="2" customWidth="1"/>
    <col min="9" max="9" width="9" style="2" customWidth="1"/>
    <col min="10" max="10" width="11" style="2" customWidth="1"/>
    <col min="11" max="11" width="11.28515625" style="2" customWidth="1"/>
    <col min="12" max="12" width="11.42578125" style="2" customWidth="1"/>
    <col min="13" max="13" width="16" style="2" customWidth="1"/>
    <col min="14" max="16384" width="9.140625" style="2"/>
  </cols>
  <sheetData>
    <row r="1" spans="1:21" s="17" customFormat="1" ht="29.25" customHeight="1" x14ac:dyDescent="0.25">
      <c r="A1" s="175" t="s">
        <v>104</v>
      </c>
      <c r="B1" s="55" t="str">
        <f t="array" ref="B1:M1">TRANSPOSE(IF(ISBLANK('Criteria selection'!$C$22:$C$33),"",'Criteria selection'!$C$22:$C$33))</f>
        <v>Biodiversity</v>
      </c>
      <c r="C1" s="56" t="str">
        <v>Soil Health</v>
      </c>
      <c r="D1" s="56" t="str">
        <v>Resilience to Climate Change</v>
      </c>
      <c r="E1" s="56" t="str">
        <v>Impact on current system</v>
      </c>
      <c r="F1" s="56" t="str">
        <v>Strenthening the Business</v>
      </c>
      <c r="G1" s="56" t="str">
        <v/>
      </c>
      <c r="H1" s="56" t="str">
        <v/>
      </c>
      <c r="I1" s="56" t="str">
        <v/>
      </c>
      <c r="J1" s="56" t="str">
        <v/>
      </c>
      <c r="K1" s="56" t="str">
        <v/>
      </c>
      <c r="L1" s="56" t="str">
        <v/>
      </c>
      <c r="M1" s="57" t="str">
        <v/>
      </c>
      <c r="N1" s="2"/>
      <c r="O1" s="2"/>
      <c r="P1" s="2"/>
      <c r="Q1" s="2"/>
      <c r="R1" s="2"/>
      <c r="S1" s="2"/>
      <c r="T1" s="2"/>
      <c r="U1" s="2"/>
    </row>
    <row r="2" spans="1:21" x14ac:dyDescent="0.25">
      <c r="A2" s="119" t="str" cm="1">
        <f t="array" aca="1" ref="A2:A24" ca="1">_xlfn._xlws.SORT(_xlfn.UNIQUE(_xlfn.VSTACK(Suckler,Finisher,BreederFinisher)))</f>
        <v>Analyse forage quality.</v>
      </c>
      <c r="B2" s="178">
        <v>1</v>
      </c>
      <c r="C2" s="179">
        <v>3</v>
      </c>
      <c r="D2" s="180">
        <v>5</v>
      </c>
      <c r="E2" s="179">
        <v>6</v>
      </c>
      <c r="F2" s="179">
        <v>17</v>
      </c>
      <c r="G2" s="181"/>
      <c r="H2" s="181"/>
      <c r="I2" s="181"/>
      <c r="J2" s="181"/>
      <c r="K2" s="181"/>
      <c r="L2" s="181"/>
      <c r="M2" s="182"/>
    </row>
    <row r="3" spans="1:21" x14ac:dyDescent="0.25">
      <c r="A3" s="58" t="str">
        <f ca="1"/>
        <v>Consider using a methane inhibitor (3NOP).</v>
      </c>
      <c r="B3" s="178">
        <v>1</v>
      </c>
      <c r="C3" s="179">
        <v>2</v>
      </c>
      <c r="D3" s="180">
        <v>1</v>
      </c>
      <c r="E3" s="179">
        <v>5</v>
      </c>
      <c r="F3" s="179">
        <v>1</v>
      </c>
      <c r="G3" s="179"/>
      <c r="H3" s="179"/>
      <c r="I3" s="179"/>
      <c r="J3" s="180"/>
      <c r="K3" s="179"/>
      <c r="L3" s="179"/>
      <c r="M3" s="183"/>
    </row>
    <row r="4" spans="1:21" x14ac:dyDescent="0.25">
      <c r="A4" s="58" t="str">
        <f ca="1"/>
        <v>Continue working to decrease calving period to 9 weeks, then consider progressing to 6 weeks.</v>
      </c>
      <c r="B4" s="178">
        <v>3</v>
      </c>
      <c r="C4" s="179">
        <v>4</v>
      </c>
      <c r="D4" s="180">
        <v>4</v>
      </c>
      <c r="E4" s="179">
        <v>2</v>
      </c>
      <c r="F4" s="179">
        <v>20</v>
      </c>
      <c r="G4" s="179"/>
      <c r="H4" s="179"/>
      <c r="I4" s="179"/>
      <c r="J4" s="184"/>
      <c r="K4" s="184"/>
      <c r="L4" s="184"/>
      <c r="M4" s="183"/>
    </row>
    <row r="5" spans="1:21" x14ac:dyDescent="0.25">
      <c r="A5" s="58" t="str">
        <f ca="1"/>
        <v>Develop a grazing strategy to increase clover content.</v>
      </c>
      <c r="B5" s="178">
        <v>17</v>
      </c>
      <c r="C5" s="184">
        <v>20</v>
      </c>
      <c r="D5" s="179">
        <v>18</v>
      </c>
      <c r="E5" s="184">
        <v>12</v>
      </c>
      <c r="F5" s="184">
        <v>17</v>
      </c>
      <c r="G5" s="179"/>
      <c r="H5" s="179"/>
      <c r="I5" s="179"/>
      <c r="J5" s="179"/>
      <c r="K5" s="179"/>
      <c r="L5" s="179"/>
      <c r="M5" s="183"/>
    </row>
    <row r="6" spans="1:21" x14ac:dyDescent="0.25">
      <c r="A6" s="58" t="str">
        <f ca="1"/>
        <v>Genomic testing in breeding programme.</v>
      </c>
      <c r="B6" s="178">
        <v>4</v>
      </c>
      <c r="C6" s="184">
        <v>3</v>
      </c>
      <c r="D6" s="184">
        <v>13</v>
      </c>
      <c r="E6" s="184">
        <v>3</v>
      </c>
      <c r="F6" s="184">
        <v>15</v>
      </c>
      <c r="G6" s="179"/>
      <c r="H6" s="179"/>
      <c r="I6" s="179"/>
      <c r="J6" s="179"/>
      <c r="K6" s="179"/>
      <c r="L6" s="179"/>
      <c r="M6" s="183"/>
    </row>
    <row r="7" spans="1:21" x14ac:dyDescent="0.25">
      <c r="A7" s="58" t="str">
        <f ca="1"/>
        <v>Implement a grazing plan including regular pasture management.</v>
      </c>
      <c r="B7" s="193">
        <v>12</v>
      </c>
      <c r="C7" s="181">
        <v>17</v>
      </c>
      <c r="D7" s="181">
        <v>16</v>
      </c>
      <c r="E7" s="185">
        <v>12</v>
      </c>
      <c r="F7" s="181">
        <v>17</v>
      </c>
      <c r="G7" s="179"/>
      <c r="H7" s="179"/>
      <c r="I7" s="179"/>
      <c r="J7" s="179"/>
      <c r="K7" s="179"/>
      <c r="L7" s="179"/>
      <c r="M7" s="183"/>
    </row>
    <row r="8" spans="1:21" ht="15.75" thickBot="1" x14ac:dyDescent="0.3">
      <c r="A8" s="58" t="str">
        <f ca="1"/>
        <v>Improve forage quality.</v>
      </c>
      <c r="B8" s="192">
        <v>2</v>
      </c>
      <c r="C8" s="186">
        <v>10</v>
      </c>
      <c r="D8" s="186">
        <v>5</v>
      </c>
      <c r="E8" s="186">
        <v>8</v>
      </c>
      <c r="F8" s="186">
        <v>14</v>
      </c>
      <c r="G8" s="179"/>
      <c r="H8" s="179"/>
      <c r="I8" s="179"/>
      <c r="J8" s="179"/>
      <c r="K8" s="179"/>
      <c r="L8" s="179"/>
      <c r="M8" s="183"/>
    </row>
    <row r="9" spans="1:21" x14ac:dyDescent="0.25">
      <c r="A9" s="58" t="str">
        <f ca="1"/>
        <v>Improve herd management through data collection and selection.</v>
      </c>
      <c r="B9" s="178">
        <v>3</v>
      </c>
      <c r="C9" s="184">
        <v>2</v>
      </c>
      <c r="D9" s="187">
        <v>8</v>
      </c>
      <c r="E9" s="184">
        <v>8</v>
      </c>
      <c r="F9" s="184">
        <v>15</v>
      </c>
      <c r="G9" s="184"/>
      <c r="H9" s="184"/>
      <c r="I9" s="184"/>
      <c r="J9" s="180"/>
      <c r="K9" s="179"/>
      <c r="L9" s="179"/>
      <c r="M9" s="188"/>
    </row>
    <row r="10" spans="1:21" x14ac:dyDescent="0.25">
      <c r="A10" s="58" t="str">
        <f ca="1"/>
        <v>Improve herd performance through targeting desired traits to meet your breeding goals.</v>
      </c>
      <c r="B10" s="194">
        <v>3</v>
      </c>
      <c r="C10" s="184">
        <v>4</v>
      </c>
      <c r="D10" s="179">
        <v>10</v>
      </c>
      <c r="E10" s="179">
        <v>8</v>
      </c>
      <c r="F10" s="184">
        <v>20</v>
      </c>
      <c r="G10" s="179"/>
      <c r="H10" s="179"/>
      <c r="I10" s="179"/>
      <c r="J10" s="184"/>
      <c r="K10" s="184"/>
      <c r="L10" s="184"/>
      <c r="M10" s="183"/>
    </row>
    <row r="11" spans="1:21" x14ac:dyDescent="0.25">
      <c r="A11" s="58" t="str">
        <f ca="1"/>
        <v>Incorporate legumes into silages.</v>
      </c>
      <c r="B11" s="194">
        <v>18</v>
      </c>
      <c r="C11" s="184">
        <v>18</v>
      </c>
      <c r="D11" s="179">
        <v>14</v>
      </c>
      <c r="E11" s="179">
        <v>14</v>
      </c>
      <c r="F11" s="184">
        <v>12</v>
      </c>
      <c r="G11" s="179"/>
      <c r="H11" s="179"/>
      <c r="I11" s="179"/>
      <c r="J11" s="179"/>
      <c r="K11" s="179"/>
      <c r="L11" s="179"/>
      <c r="M11" s="183"/>
    </row>
    <row r="12" spans="1:21" x14ac:dyDescent="0.25">
      <c r="A12" s="58" t="str">
        <f ca="1"/>
        <v>Increase calving percentage.</v>
      </c>
      <c r="B12" s="178">
        <v>3</v>
      </c>
      <c r="C12" s="184">
        <v>3</v>
      </c>
      <c r="D12" s="184">
        <v>3</v>
      </c>
      <c r="E12" s="184">
        <v>7</v>
      </c>
      <c r="F12" s="184">
        <v>19</v>
      </c>
      <c r="G12" s="179"/>
      <c r="H12" s="179"/>
      <c r="I12" s="179"/>
      <c r="J12" s="179"/>
      <c r="K12" s="179"/>
      <c r="L12" s="179"/>
      <c r="M12" s="183"/>
    </row>
    <row r="13" spans="1:21" x14ac:dyDescent="0.25">
      <c r="A13" s="58" t="str">
        <f ca="1"/>
        <v>Investigate the potential of a multispecies sward.</v>
      </c>
      <c r="B13" s="178">
        <v>18</v>
      </c>
      <c r="C13" s="184">
        <v>19</v>
      </c>
      <c r="D13" s="179">
        <v>17</v>
      </c>
      <c r="E13" s="184">
        <v>16</v>
      </c>
      <c r="F13" s="184">
        <v>18</v>
      </c>
      <c r="G13" s="179"/>
      <c r="H13" s="179"/>
      <c r="I13" s="179"/>
      <c r="J13" s="179"/>
      <c r="K13" s="179"/>
      <c r="L13" s="179"/>
      <c r="M13" s="183"/>
    </row>
    <row r="14" spans="1:21" x14ac:dyDescent="0.25">
      <c r="A14" s="58" t="str">
        <f ca="1"/>
        <v>Keep males entire for bull beef finishing.</v>
      </c>
      <c r="B14" s="178">
        <v>4</v>
      </c>
      <c r="C14" s="184">
        <v>9</v>
      </c>
      <c r="D14" s="179">
        <v>3</v>
      </c>
      <c r="E14" s="184">
        <v>20</v>
      </c>
      <c r="F14" s="184">
        <v>10</v>
      </c>
      <c r="G14" s="184"/>
      <c r="H14" s="184"/>
      <c r="I14" s="184"/>
      <c r="J14" s="184"/>
      <c r="K14" s="184"/>
      <c r="L14" s="184"/>
      <c r="M14" s="188"/>
    </row>
    <row r="15" spans="1:21" x14ac:dyDescent="0.25">
      <c r="A15" s="58" t="str">
        <f ca="1"/>
        <v>Optimise feed rations to meet target performance.</v>
      </c>
      <c r="B15" s="178">
        <v>2</v>
      </c>
      <c r="C15" s="184">
        <v>2</v>
      </c>
      <c r="D15" s="179">
        <v>2</v>
      </c>
      <c r="E15" s="184">
        <v>8</v>
      </c>
      <c r="F15" s="184">
        <v>13</v>
      </c>
      <c r="G15" s="184"/>
      <c r="H15" s="184"/>
      <c r="I15" s="184"/>
      <c r="J15" s="184"/>
      <c r="K15" s="184"/>
      <c r="L15" s="184"/>
      <c r="M15" s="188"/>
    </row>
    <row r="16" spans="1:21" ht="15.75" thickBot="1" x14ac:dyDescent="0.3">
      <c r="A16" s="58" t="str">
        <f ca="1"/>
        <v>Optimise nutrient application to grassland.</v>
      </c>
      <c r="B16" s="192">
        <v>5</v>
      </c>
      <c r="C16" s="186">
        <v>15</v>
      </c>
      <c r="D16" s="189">
        <v>10</v>
      </c>
      <c r="E16" s="186">
        <v>9</v>
      </c>
      <c r="F16" s="186">
        <v>15</v>
      </c>
      <c r="G16" s="184"/>
      <c r="H16" s="184"/>
      <c r="I16" s="184"/>
      <c r="J16" s="184"/>
      <c r="K16" s="184"/>
      <c r="L16" s="184"/>
      <c r="M16" s="188"/>
    </row>
    <row r="17" spans="1:13" x14ac:dyDescent="0.25">
      <c r="A17" s="58" t="str">
        <f ca="1"/>
        <v>Optimise soil PH.</v>
      </c>
      <c r="B17" s="178">
        <v>10</v>
      </c>
      <c r="C17" s="184">
        <v>17</v>
      </c>
      <c r="D17" s="179">
        <v>15</v>
      </c>
      <c r="E17" s="184">
        <v>6</v>
      </c>
      <c r="F17" s="184">
        <v>19</v>
      </c>
      <c r="G17" s="179"/>
      <c r="H17" s="179"/>
      <c r="I17" s="184"/>
      <c r="J17" s="179"/>
      <c r="K17" s="184"/>
      <c r="L17" s="179"/>
      <c r="M17" s="188"/>
    </row>
    <row r="18" spans="1:13" x14ac:dyDescent="0.25">
      <c r="A18" s="58" t="str">
        <f ca="1"/>
        <v>Optimising weight for age.</v>
      </c>
      <c r="B18" s="178">
        <v>5</v>
      </c>
      <c r="C18" s="184">
        <v>9</v>
      </c>
      <c r="D18" s="179">
        <v>12</v>
      </c>
      <c r="E18" s="184">
        <v>13</v>
      </c>
      <c r="F18" s="184">
        <v>18</v>
      </c>
      <c r="G18" s="179"/>
      <c r="H18" s="179"/>
      <c r="I18" s="184"/>
      <c r="J18" s="179"/>
      <c r="K18" s="184"/>
      <c r="L18" s="179"/>
      <c r="M18" s="188"/>
    </row>
    <row r="19" spans="1:13" x14ac:dyDescent="0.25">
      <c r="A19" s="58" t="str">
        <f ca="1"/>
        <v>Reduce age of calving to 24 months.</v>
      </c>
      <c r="B19" s="178">
        <v>3</v>
      </c>
      <c r="C19" s="184">
        <v>4</v>
      </c>
      <c r="D19" s="179">
        <v>4</v>
      </c>
      <c r="E19" s="184">
        <v>15</v>
      </c>
      <c r="F19" s="184">
        <v>15</v>
      </c>
      <c r="G19" s="184"/>
      <c r="H19" s="184"/>
      <c r="I19" s="184"/>
      <c r="J19" s="184"/>
      <c r="K19" s="184"/>
      <c r="L19" s="184"/>
      <c r="M19" s="188"/>
    </row>
    <row r="20" spans="1:13" ht="15.75" thickBot="1" x14ac:dyDescent="0.3">
      <c r="A20" s="58" t="str">
        <f ca="1"/>
        <v xml:space="preserve">Reduce cow weight by 10% through selective breeding. </v>
      </c>
      <c r="B20" s="192">
        <v>8</v>
      </c>
      <c r="C20" s="186">
        <v>12</v>
      </c>
      <c r="D20" s="189">
        <v>12</v>
      </c>
      <c r="E20" s="190">
        <v>5</v>
      </c>
      <c r="F20" s="186">
        <v>15</v>
      </c>
      <c r="G20" s="179"/>
      <c r="H20" s="184"/>
      <c r="I20" s="184"/>
      <c r="J20" s="179"/>
      <c r="K20" s="184"/>
      <c r="L20" s="184"/>
      <c r="M20" s="188"/>
    </row>
    <row r="21" spans="1:13" ht="15.75" thickBot="1" x14ac:dyDescent="0.3">
      <c r="A21" s="59" t="str">
        <f ca="1"/>
        <v>Reduce mortality from birth to weaning.</v>
      </c>
      <c r="B21" s="192">
        <v>4</v>
      </c>
      <c r="C21" s="186">
        <v>2</v>
      </c>
      <c r="D21" s="189">
        <v>4</v>
      </c>
      <c r="E21" s="186">
        <v>3</v>
      </c>
      <c r="F21" s="186">
        <v>20</v>
      </c>
      <c r="G21" s="189"/>
      <c r="H21" s="186"/>
      <c r="I21" s="186"/>
      <c r="J21" s="189"/>
      <c r="K21" s="186"/>
      <c r="L21" s="186"/>
      <c r="M21" s="191"/>
    </row>
    <row r="22" spans="1:13" ht="15.75" thickBot="1" x14ac:dyDescent="0.3">
      <c r="A22" s="59" t="str">
        <f ca="1"/>
        <v>Reduced tillage at reseeding.</v>
      </c>
      <c r="B22" s="178">
        <v>16</v>
      </c>
      <c r="C22" s="179">
        <v>19</v>
      </c>
      <c r="D22" s="180">
        <v>15</v>
      </c>
      <c r="E22" s="179">
        <v>18</v>
      </c>
      <c r="F22" s="179">
        <v>10</v>
      </c>
      <c r="G22" s="189"/>
      <c r="H22" s="186"/>
      <c r="I22" s="186"/>
      <c r="J22" s="189"/>
      <c r="K22" s="186"/>
      <c r="L22" s="186"/>
      <c r="M22" s="191"/>
    </row>
    <row r="23" spans="1:13" ht="15.75" thickBot="1" x14ac:dyDescent="0.3">
      <c r="A23" s="59" t="str">
        <f ca="1"/>
        <v>Regularly weigh livestock to monitor growth rates, investigate underperformers.</v>
      </c>
      <c r="B23" s="178">
        <v>4</v>
      </c>
      <c r="C23" s="184">
        <v>3</v>
      </c>
      <c r="D23" s="179">
        <v>3</v>
      </c>
      <c r="E23" s="184">
        <v>7</v>
      </c>
      <c r="F23" s="184">
        <v>18</v>
      </c>
      <c r="G23" s="189"/>
      <c r="H23" s="186"/>
      <c r="I23" s="186"/>
      <c r="J23" s="189"/>
      <c r="K23" s="186"/>
      <c r="L23" s="186"/>
      <c r="M23" s="191"/>
    </row>
    <row r="24" spans="1:13" ht="15.75" thickBot="1" x14ac:dyDescent="0.3">
      <c r="A24" s="59" t="str">
        <f ca="1"/>
        <v>Strict culling regime of unproductive and poor performing animals.</v>
      </c>
      <c r="B24" s="178">
        <v>2</v>
      </c>
      <c r="C24" s="179">
        <v>3</v>
      </c>
      <c r="D24" s="179">
        <v>10</v>
      </c>
      <c r="E24" s="179">
        <v>5</v>
      </c>
      <c r="F24" s="179">
        <v>19</v>
      </c>
      <c r="G24" s="179"/>
      <c r="H24" s="186"/>
      <c r="I24" s="186"/>
      <c r="J24" s="189"/>
      <c r="K24" s="186"/>
      <c r="L24" s="186"/>
      <c r="M24" s="191"/>
    </row>
    <row r="25" spans="1:13" ht="15.75" thickBot="1" x14ac:dyDescent="0.3">
      <c r="A25" s="59"/>
      <c r="B25" s="192"/>
      <c r="C25" s="186"/>
      <c r="D25" s="189"/>
      <c r="E25" s="186"/>
      <c r="F25" s="186"/>
      <c r="G25" s="189"/>
      <c r="H25" s="186"/>
      <c r="I25" s="186"/>
      <c r="J25" s="189"/>
      <c r="K25" s="186"/>
      <c r="L25" s="186"/>
      <c r="M25" s="191"/>
    </row>
    <row r="26" spans="1:13" ht="15.75" thickBot="1" x14ac:dyDescent="0.3">
      <c r="A26" s="59"/>
      <c r="B26" s="192"/>
      <c r="C26" s="186"/>
      <c r="D26" s="189"/>
      <c r="E26" s="186"/>
      <c r="F26" s="186"/>
      <c r="G26" s="189"/>
      <c r="H26" s="186"/>
      <c r="I26" s="186"/>
      <c r="J26" s="189"/>
      <c r="K26" s="186"/>
      <c r="L26" s="186"/>
      <c r="M26" s="191"/>
    </row>
    <row r="27" spans="1:13" ht="15.75" thickBot="1" x14ac:dyDescent="0.3">
      <c r="A27" s="59"/>
      <c r="B27" s="192"/>
      <c r="C27" s="186"/>
      <c r="D27" s="189"/>
      <c r="E27" s="186"/>
      <c r="F27" s="186"/>
      <c r="G27" s="189"/>
      <c r="H27" s="186"/>
      <c r="I27" s="186"/>
      <c r="J27" s="189"/>
      <c r="K27" s="186"/>
      <c r="L27" s="186"/>
      <c r="M27" s="191"/>
    </row>
    <row r="28" spans="1:13" ht="15.75" thickBot="1" x14ac:dyDescent="0.3">
      <c r="A28" s="59"/>
      <c r="B28" s="192"/>
      <c r="C28" s="186"/>
      <c r="D28" s="189"/>
      <c r="E28" s="186"/>
      <c r="F28" s="186"/>
      <c r="G28" s="189"/>
      <c r="H28" s="186"/>
      <c r="I28" s="186"/>
      <c r="J28" s="189"/>
      <c r="K28" s="186"/>
      <c r="L28" s="186"/>
      <c r="M28" s="191"/>
    </row>
    <row r="29" spans="1:13" ht="15.75" thickBot="1" x14ac:dyDescent="0.3">
      <c r="A29" s="59"/>
      <c r="B29" s="192"/>
      <c r="C29" s="186"/>
      <c r="D29" s="189"/>
      <c r="E29" s="186"/>
      <c r="F29" s="186"/>
      <c r="G29" s="189"/>
      <c r="H29" s="186"/>
      <c r="I29" s="186"/>
      <c r="J29" s="189"/>
      <c r="K29" s="186"/>
      <c r="L29" s="186"/>
      <c r="M29" s="191"/>
    </row>
    <row r="30" spans="1:13" ht="15.75" thickBot="1" x14ac:dyDescent="0.3">
      <c r="A30" s="59"/>
      <c r="B30" s="192"/>
      <c r="C30" s="186"/>
      <c r="D30" s="189"/>
      <c r="E30" s="186"/>
      <c r="F30" s="186"/>
      <c r="G30" s="189"/>
      <c r="H30" s="186"/>
      <c r="I30" s="186"/>
      <c r="J30" s="189"/>
      <c r="K30" s="186"/>
      <c r="L30" s="186"/>
      <c r="M30" s="191"/>
    </row>
    <row r="31" spans="1:13" ht="15.75" thickBot="1" x14ac:dyDescent="0.3">
      <c r="A31" s="59"/>
      <c r="B31" s="192"/>
      <c r="C31" s="186"/>
      <c r="D31" s="189"/>
      <c r="E31" s="186"/>
      <c r="F31" s="186"/>
      <c r="G31" s="189"/>
      <c r="H31" s="186"/>
      <c r="I31" s="186"/>
      <c r="J31" s="189"/>
      <c r="K31" s="186"/>
      <c r="L31" s="186"/>
      <c r="M31" s="191"/>
    </row>
    <row r="32" spans="1:13" ht="15.75" thickBot="1" x14ac:dyDescent="0.3">
      <c r="A32" s="59"/>
      <c r="B32" s="192"/>
      <c r="C32" s="186"/>
      <c r="D32" s="189"/>
      <c r="E32" s="186"/>
      <c r="F32" s="186"/>
      <c r="G32" s="189"/>
      <c r="H32" s="186"/>
      <c r="I32" s="186"/>
      <c r="J32" s="189"/>
      <c r="K32" s="186"/>
      <c r="L32" s="186"/>
      <c r="M32" s="191"/>
    </row>
    <row r="33" spans="1:13" ht="15.75" thickBot="1" x14ac:dyDescent="0.3">
      <c r="A33" s="59"/>
      <c r="B33" s="192"/>
      <c r="C33" s="186"/>
      <c r="D33" s="189"/>
      <c r="E33" s="186"/>
      <c r="F33" s="186"/>
      <c r="G33" s="189"/>
      <c r="H33" s="186"/>
      <c r="I33" s="186"/>
      <c r="J33" s="189"/>
      <c r="K33" s="186"/>
      <c r="L33" s="186"/>
      <c r="M33" s="191"/>
    </row>
    <row r="34" spans="1:13" ht="15.75" thickBot="1" x14ac:dyDescent="0.3">
      <c r="A34" s="59"/>
      <c r="B34" s="192"/>
      <c r="C34" s="186"/>
      <c r="D34" s="189"/>
      <c r="E34" s="186"/>
      <c r="F34" s="186"/>
      <c r="G34" s="189"/>
      <c r="H34" s="186"/>
      <c r="I34" s="186"/>
      <c r="J34" s="189"/>
      <c r="K34" s="186"/>
      <c r="L34" s="186"/>
      <c r="M34" s="191"/>
    </row>
    <row r="35" spans="1:13" ht="15.75" thickBot="1" x14ac:dyDescent="0.3">
      <c r="A35" s="59"/>
      <c r="B35" s="192"/>
      <c r="C35" s="186"/>
      <c r="D35" s="189"/>
      <c r="E35" s="186"/>
      <c r="F35" s="186"/>
      <c r="G35" s="189"/>
      <c r="H35" s="186"/>
      <c r="I35" s="186"/>
      <c r="J35" s="189"/>
      <c r="K35" s="186"/>
      <c r="L35" s="186"/>
      <c r="M35" s="191"/>
    </row>
    <row r="36" spans="1:13" ht="15.75" thickBot="1" x14ac:dyDescent="0.3">
      <c r="A36" s="59"/>
      <c r="B36" s="192"/>
      <c r="C36" s="186"/>
      <c r="D36" s="189"/>
      <c r="E36" s="186"/>
      <c r="F36" s="186"/>
      <c r="G36" s="189"/>
      <c r="H36" s="186"/>
      <c r="I36" s="186"/>
      <c r="J36" s="189"/>
      <c r="K36" s="186"/>
      <c r="L36" s="186"/>
      <c r="M36" s="191"/>
    </row>
    <row r="37" spans="1:13" ht="15.75" thickBot="1" x14ac:dyDescent="0.3">
      <c r="A37" s="59"/>
      <c r="B37" s="192"/>
      <c r="C37" s="186"/>
      <c r="D37" s="189"/>
      <c r="E37" s="186"/>
      <c r="F37" s="186"/>
      <c r="G37" s="189"/>
      <c r="H37" s="186"/>
      <c r="I37" s="186"/>
      <c r="J37" s="189"/>
      <c r="K37" s="186"/>
      <c r="L37" s="186"/>
      <c r="M37" s="191"/>
    </row>
  </sheetData>
  <sheetProtection algorithmName="SHA-512" hashValue="ticyXqGcW+/t8mYHbGdeNfA1qgUIxfu49nhJKKA6GH6Z6WFkmjB2VAzw2OarQZtxR3tcUNl0/9iM8IUHY31Kig==" saltValue="5p4v+lruJm2j4lzgVBqoEA==" spinCount="100000" sheet="1" objects="1" scenarios="1"/>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68A11E-C57C-4469-B689-3D9FB0E5108D}">
  <sheetPr codeName="Sheet11"/>
  <dimension ref="A1:G26"/>
  <sheetViews>
    <sheetView showGridLines="0" topLeftCell="A14" workbookViewId="0">
      <selection activeCell="C25" sqref="C25"/>
    </sheetView>
  </sheetViews>
  <sheetFormatPr defaultRowHeight="15" x14ac:dyDescent="0.25"/>
  <sheetData>
    <row r="1" spans="1:7" x14ac:dyDescent="0.25">
      <c r="A1" t="s">
        <v>104</v>
      </c>
      <c r="B1" t="s">
        <v>107</v>
      </c>
      <c r="C1" t="s">
        <v>108</v>
      </c>
      <c r="D1" t="s">
        <v>109</v>
      </c>
      <c r="E1" t="s">
        <v>110</v>
      </c>
      <c r="F1" t="s">
        <v>111</v>
      </c>
      <c r="G1" t="s">
        <v>112</v>
      </c>
    </row>
    <row r="2" spans="1:7" x14ac:dyDescent="0.25">
      <c r="A2" t="s">
        <v>105</v>
      </c>
      <c r="B2" t="s">
        <v>113</v>
      </c>
      <c r="C2" t="s">
        <v>113</v>
      </c>
      <c r="D2" t="s">
        <v>113</v>
      </c>
      <c r="E2" t="s">
        <v>113</v>
      </c>
      <c r="F2" t="s">
        <v>113</v>
      </c>
      <c r="G2" t="s">
        <v>112</v>
      </c>
    </row>
    <row r="3" spans="1:7" x14ac:dyDescent="0.25">
      <c r="A3" t="s">
        <v>106</v>
      </c>
      <c r="B3" t="s">
        <v>114</v>
      </c>
      <c r="C3" t="s">
        <v>114</v>
      </c>
      <c r="D3" t="s">
        <v>114</v>
      </c>
      <c r="E3" t="s">
        <v>114</v>
      </c>
      <c r="F3" t="s">
        <v>114</v>
      </c>
      <c r="G3" t="s">
        <v>112</v>
      </c>
    </row>
    <row r="4" spans="1:7" x14ac:dyDescent="0.25">
      <c r="A4" t="s">
        <v>45</v>
      </c>
      <c r="B4">
        <v>1</v>
      </c>
      <c r="C4">
        <v>1</v>
      </c>
      <c r="D4">
        <v>5</v>
      </c>
      <c r="E4">
        <v>5</v>
      </c>
      <c r="F4">
        <v>17</v>
      </c>
    </row>
    <row r="5" spans="1:7" x14ac:dyDescent="0.25">
      <c r="A5" t="s">
        <v>31</v>
      </c>
      <c r="B5">
        <v>1</v>
      </c>
      <c r="C5">
        <v>1</v>
      </c>
      <c r="D5">
        <v>1</v>
      </c>
      <c r="E5">
        <v>5</v>
      </c>
      <c r="F5">
        <v>1</v>
      </c>
      <c r="G5">
        <v>10</v>
      </c>
    </row>
    <row r="6" spans="1:7" x14ac:dyDescent="0.25">
      <c r="A6" t="s">
        <v>30</v>
      </c>
      <c r="B6">
        <v>1</v>
      </c>
      <c r="C6">
        <v>1</v>
      </c>
      <c r="D6">
        <v>1</v>
      </c>
      <c r="E6">
        <v>1</v>
      </c>
      <c r="F6">
        <v>20</v>
      </c>
    </row>
    <row r="7" spans="1:7" x14ac:dyDescent="0.25">
      <c r="A7" t="s">
        <v>39</v>
      </c>
      <c r="B7">
        <v>20</v>
      </c>
      <c r="C7">
        <v>18</v>
      </c>
      <c r="D7">
        <v>12</v>
      </c>
      <c r="E7">
        <v>17</v>
      </c>
    </row>
    <row r="8" spans="1:7" x14ac:dyDescent="0.25">
      <c r="A8" t="s">
        <v>50</v>
      </c>
      <c r="B8">
        <v>1</v>
      </c>
      <c r="C8">
        <v>13</v>
      </c>
      <c r="D8">
        <v>3</v>
      </c>
      <c r="E8">
        <v>15</v>
      </c>
    </row>
    <row r="9" spans="1:7" x14ac:dyDescent="0.25">
      <c r="A9" t="s">
        <v>43</v>
      </c>
      <c r="B9">
        <v>12</v>
      </c>
      <c r="C9">
        <v>17</v>
      </c>
      <c r="D9">
        <v>16</v>
      </c>
      <c r="E9">
        <v>12</v>
      </c>
      <c r="F9">
        <v>17</v>
      </c>
    </row>
    <row r="10" spans="1:7" x14ac:dyDescent="0.25">
      <c r="A10" t="s">
        <v>44</v>
      </c>
      <c r="B10">
        <v>1</v>
      </c>
      <c r="C10">
        <v>10</v>
      </c>
      <c r="D10">
        <v>5</v>
      </c>
      <c r="E10">
        <v>8</v>
      </c>
      <c r="F10">
        <v>14</v>
      </c>
    </row>
    <row r="11" spans="1:7" x14ac:dyDescent="0.25">
      <c r="A11" t="s">
        <v>48</v>
      </c>
      <c r="B11">
        <v>1</v>
      </c>
      <c r="C11">
        <v>1</v>
      </c>
      <c r="D11">
        <v>8</v>
      </c>
      <c r="E11">
        <v>8</v>
      </c>
      <c r="F11">
        <v>15</v>
      </c>
      <c r="G11">
        <v>10</v>
      </c>
    </row>
    <row r="12" spans="1:7" x14ac:dyDescent="0.25">
      <c r="A12" t="s">
        <v>42</v>
      </c>
      <c r="B12">
        <v>1</v>
      </c>
      <c r="C12">
        <v>1</v>
      </c>
      <c r="D12">
        <v>10</v>
      </c>
      <c r="E12">
        <v>8</v>
      </c>
      <c r="F12">
        <v>20</v>
      </c>
    </row>
    <row r="13" spans="1:7" x14ac:dyDescent="0.25">
      <c r="A13" t="s">
        <v>52</v>
      </c>
      <c r="B13">
        <v>18</v>
      </c>
      <c r="C13">
        <v>18</v>
      </c>
      <c r="D13">
        <v>14</v>
      </c>
      <c r="E13">
        <v>14</v>
      </c>
      <c r="F13">
        <v>12</v>
      </c>
    </row>
    <row r="14" spans="1:7" x14ac:dyDescent="0.25">
      <c r="A14" t="s">
        <v>33</v>
      </c>
      <c r="B14">
        <v>1</v>
      </c>
      <c r="C14">
        <v>1</v>
      </c>
      <c r="D14">
        <v>1</v>
      </c>
      <c r="E14">
        <v>8</v>
      </c>
      <c r="F14">
        <v>19</v>
      </c>
    </row>
    <row r="15" spans="1:7" x14ac:dyDescent="0.25">
      <c r="A15" t="s">
        <v>41</v>
      </c>
      <c r="B15">
        <v>20</v>
      </c>
      <c r="C15">
        <v>19</v>
      </c>
      <c r="D15">
        <v>20</v>
      </c>
      <c r="E15">
        <v>20</v>
      </c>
      <c r="F15">
        <v>18</v>
      </c>
    </row>
    <row r="16" spans="1:7" x14ac:dyDescent="0.25">
      <c r="A16" t="s">
        <v>32</v>
      </c>
      <c r="B16">
        <v>1</v>
      </c>
      <c r="C16">
        <v>9</v>
      </c>
      <c r="D16">
        <v>1</v>
      </c>
      <c r="E16">
        <v>20</v>
      </c>
      <c r="F16">
        <v>10</v>
      </c>
    </row>
    <row r="17" spans="1:6" x14ac:dyDescent="0.25">
      <c r="A17" t="s">
        <v>34</v>
      </c>
      <c r="B17">
        <v>1</v>
      </c>
      <c r="C17">
        <v>1</v>
      </c>
      <c r="D17">
        <v>1</v>
      </c>
      <c r="E17">
        <v>8</v>
      </c>
      <c r="F17">
        <v>13</v>
      </c>
    </row>
    <row r="18" spans="1:6" x14ac:dyDescent="0.25">
      <c r="A18" t="s">
        <v>47</v>
      </c>
      <c r="B18">
        <v>5</v>
      </c>
      <c r="C18">
        <v>15</v>
      </c>
      <c r="D18">
        <v>10</v>
      </c>
      <c r="E18">
        <v>8</v>
      </c>
      <c r="F18">
        <v>15</v>
      </c>
    </row>
    <row r="19" spans="1:6" x14ac:dyDescent="0.25">
      <c r="A19" t="s">
        <v>49</v>
      </c>
      <c r="B19">
        <v>7</v>
      </c>
      <c r="C19">
        <v>17</v>
      </c>
      <c r="D19">
        <v>14</v>
      </c>
      <c r="E19">
        <v>5</v>
      </c>
      <c r="F19">
        <v>19</v>
      </c>
    </row>
    <row r="20" spans="1:6" x14ac:dyDescent="0.25">
      <c r="A20" t="s">
        <v>53</v>
      </c>
      <c r="B20">
        <v>5</v>
      </c>
      <c r="C20">
        <v>9</v>
      </c>
      <c r="D20">
        <v>12</v>
      </c>
      <c r="E20">
        <v>13</v>
      </c>
      <c r="F20">
        <v>18</v>
      </c>
    </row>
    <row r="21" spans="1:6" x14ac:dyDescent="0.25">
      <c r="A21" t="s">
        <v>36</v>
      </c>
      <c r="B21">
        <v>1</v>
      </c>
      <c r="C21">
        <v>1</v>
      </c>
      <c r="D21">
        <v>1</v>
      </c>
      <c r="E21">
        <v>15</v>
      </c>
      <c r="F21">
        <v>15</v>
      </c>
    </row>
    <row r="22" spans="1:6" x14ac:dyDescent="0.25">
      <c r="A22" t="s">
        <v>38</v>
      </c>
      <c r="B22">
        <v>8</v>
      </c>
      <c r="C22">
        <v>12</v>
      </c>
      <c r="D22">
        <v>12</v>
      </c>
      <c r="E22">
        <v>5</v>
      </c>
      <c r="F22">
        <v>15</v>
      </c>
    </row>
    <row r="23" spans="1:6" x14ac:dyDescent="0.25">
      <c r="A23" t="s">
        <v>40</v>
      </c>
      <c r="B23">
        <v>1</v>
      </c>
      <c r="C23">
        <v>1</v>
      </c>
      <c r="D23">
        <v>1</v>
      </c>
      <c r="E23">
        <v>1</v>
      </c>
      <c r="F23">
        <v>20</v>
      </c>
    </row>
    <row r="24" spans="1:6" x14ac:dyDescent="0.25">
      <c r="A24" t="s">
        <v>51</v>
      </c>
      <c r="B24">
        <v>16</v>
      </c>
      <c r="C24">
        <v>19</v>
      </c>
      <c r="D24">
        <v>15</v>
      </c>
      <c r="E24">
        <v>18</v>
      </c>
      <c r="F24">
        <v>10</v>
      </c>
    </row>
    <row r="25" spans="1:6" x14ac:dyDescent="0.25">
      <c r="A25" t="s">
        <v>37</v>
      </c>
      <c r="B25">
        <v>1</v>
      </c>
      <c r="C25">
        <v>1</v>
      </c>
      <c r="D25">
        <v>1</v>
      </c>
      <c r="E25">
        <v>5</v>
      </c>
      <c r="F25">
        <v>18</v>
      </c>
    </row>
    <row r="26" spans="1:6" x14ac:dyDescent="0.25">
      <c r="A26" t="s">
        <v>46</v>
      </c>
      <c r="B26">
        <v>1</v>
      </c>
      <c r="C26">
        <v>1</v>
      </c>
      <c r="D26">
        <v>10</v>
      </c>
      <c r="E26">
        <v>5</v>
      </c>
      <c r="F26">
        <v>19</v>
      </c>
    </row>
  </sheetData>
  <sheetProtection algorithmName="SHA-512" hashValue="e6qevK5ova3/xxMPIbtRbZxB9VUBW8IlwPww+OodOKYoTYyAL86cdb11RfkHW7Jd9Z2SQCnC7uJgMiQoz19OrQ==" saltValue="AVyj6ENninXPhFdCOTEeOg==" spinCount="100000" sheet="1" objects="1" scenarios="1"/>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2"/>
  <dimension ref="A1:ET22"/>
  <sheetViews>
    <sheetView zoomScaleNormal="100" workbookViewId="0">
      <selection activeCell="C25" sqref="C25"/>
    </sheetView>
  </sheetViews>
  <sheetFormatPr defaultColWidth="9.140625" defaultRowHeight="15" x14ac:dyDescent="0.25"/>
  <cols>
    <col min="1" max="1" width="80.5703125" style="87" bestFit="1" customWidth="1"/>
    <col min="2" max="2" width="8.85546875" style="87" bestFit="1" customWidth="1"/>
    <col min="3" max="3" width="13.42578125" style="87" bestFit="1" customWidth="1"/>
    <col min="4" max="4" width="9.140625" style="87" customWidth="1"/>
    <col min="5" max="5" width="9.140625" style="87"/>
    <col min="6" max="6" width="50.28515625" style="87" customWidth="1"/>
    <col min="7" max="7" width="11.140625" style="87" customWidth="1"/>
    <col min="8" max="16384" width="9.140625" style="87"/>
  </cols>
  <sheetData>
    <row r="1" spans="1:150" s="98" customFormat="1" ht="15.75" thickBot="1" x14ac:dyDescent="0.3">
      <c r="A1" s="86" t="s">
        <v>115</v>
      </c>
      <c r="B1" s="87"/>
      <c r="C1" s="87"/>
      <c r="D1" s="87"/>
      <c r="E1" s="87"/>
      <c r="F1" s="87"/>
      <c r="G1" s="87"/>
      <c r="H1" s="87"/>
      <c r="I1" s="87"/>
      <c r="J1" s="87"/>
      <c r="K1" s="87"/>
      <c r="L1" s="87"/>
      <c r="M1" s="87"/>
      <c r="N1" s="87"/>
      <c r="O1" s="87"/>
      <c r="P1" s="87"/>
      <c r="Q1" s="87"/>
      <c r="R1" s="87"/>
      <c r="S1" s="87"/>
      <c r="T1" s="87"/>
      <c r="U1" s="87"/>
      <c r="V1" s="87"/>
      <c r="W1" s="87"/>
      <c r="X1" s="87"/>
      <c r="Y1" s="87"/>
      <c r="Z1" s="87"/>
      <c r="AA1" s="87"/>
      <c r="AB1" s="87"/>
      <c r="AC1" s="87"/>
      <c r="AD1" s="87"/>
      <c r="AE1" s="87"/>
      <c r="AF1" s="87"/>
      <c r="AG1" s="87"/>
      <c r="AH1" s="87"/>
      <c r="AI1" s="87"/>
      <c r="AJ1" s="87"/>
      <c r="AK1" s="87"/>
      <c r="AL1" s="87"/>
      <c r="AM1" s="87"/>
      <c r="AN1" s="87"/>
      <c r="AO1" s="87"/>
      <c r="AP1" s="87"/>
      <c r="AQ1" s="87"/>
      <c r="AR1" s="87"/>
      <c r="AS1" s="87"/>
      <c r="AT1" s="87"/>
      <c r="AU1" s="87"/>
      <c r="AV1" s="87"/>
      <c r="AW1" s="87"/>
      <c r="AX1" s="87"/>
      <c r="AY1" s="87"/>
      <c r="AZ1" s="87"/>
      <c r="BA1" s="87"/>
      <c r="BB1" s="87"/>
      <c r="BC1" s="87"/>
      <c r="BD1" s="87"/>
      <c r="BE1" s="87"/>
      <c r="BF1" s="87"/>
      <c r="BG1" s="87"/>
      <c r="BH1" s="87"/>
      <c r="BI1" s="87"/>
      <c r="BJ1" s="87"/>
      <c r="BK1" s="87"/>
      <c r="BL1" s="87"/>
      <c r="BM1" s="87"/>
      <c r="BN1" s="87"/>
      <c r="BO1" s="87"/>
      <c r="BP1" s="87"/>
      <c r="BQ1" s="87"/>
      <c r="BR1" s="87"/>
      <c r="BS1" s="87"/>
      <c r="BT1" s="87"/>
      <c r="BU1" s="87"/>
      <c r="BV1" s="87"/>
      <c r="BW1" s="87"/>
      <c r="BX1" s="87"/>
      <c r="BY1" s="87"/>
      <c r="BZ1" s="87"/>
      <c r="CA1" s="87"/>
      <c r="CB1" s="87"/>
      <c r="CC1" s="87"/>
      <c r="CD1" s="87"/>
      <c r="CE1" s="87"/>
      <c r="CF1" s="87"/>
      <c r="CG1" s="87"/>
      <c r="CH1" s="87"/>
      <c r="CI1" s="87"/>
      <c r="CJ1" s="87"/>
      <c r="CK1" s="87"/>
      <c r="CL1" s="87"/>
      <c r="CM1" s="87"/>
      <c r="CN1" s="87"/>
      <c r="CO1" s="87"/>
      <c r="CP1" s="87"/>
      <c r="CQ1" s="87"/>
      <c r="CR1" s="87"/>
      <c r="CS1" s="87"/>
      <c r="CT1" s="87"/>
      <c r="CU1" s="87"/>
      <c r="CV1" s="87"/>
      <c r="CW1" s="87"/>
      <c r="CX1" s="87"/>
      <c r="CY1" s="87"/>
      <c r="CZ1" s="87"/>
      <c r="DA1" s="87"/>
      <c r="DB1" s="87"/>
      <c r="DC1" s="87"/>
      <c r="DD1" s="87"/>
      <c r="DE1" s="87"/>
      <c r="DF1" s="87"/>
      <c r="DG1" s="87"/>
      <c r="DH1" s="87"/>
      <c r="DI1" s="87"/>
      <c r="DJ1" s="87"/>
      <c r="DK1" s="87"/>
      <c r="DL1" s="87"/>
      <c r="DM1" s="87"/>
      <c r="DN1" s="87"/>
      <c r="DO1" s="87"/>
      <c r="DP1" s="87"/>
      <c r="DQ1" s="87"/>
      <c r="DR1" s="87"/>
      <c r="DS1" s="87"/>
      <c r="DT1" s="87"/>
      <c r="DU1" s="87"/>
      <c r="DV1" s="87"/>
      <c r="DW1" s="87"/>
      <c r="DX1" s="87"/>
      <c r="DY1" s="87"/>
      <c r="DZ1" s="87"/>
      <c r="EA1" s="87"/>
      <c r="EB1" s="87"/>
      <c r="EC1" s="87"/>
      <c r="ED1" s="87"/>
      <c r="EE1" s="87"/>
      <c r="EF1" s="87"/>
      <c r="EG1" s="87"/>
      <c r="EH1" s="87"/>
      <c r="EI1" s="87"/>
      <c r="EJ1" s="87"/>
      <c r="EK1" s="87"/>
      <c r="EL1" s="87"/>
      <c r="EM1" s="87"/>
      <c r="EN1" s="87"/>
      <c r="EO1" s="87"/>
      <c r="EP1" s="87"/>
      <c r="EQ1" s="87"/>
      <c r="ER1" s="87"/>
      <c r="ES1" s="87"/>
      <c r="ET1" s="87"/>
    </row>
    <row r="2" spans="1:150" s="98" customFormat="1" ht="30.75" customHeight="1" thickBot="1" x14ac:dyDescent="0.3">
      <c r="A2" s="195" t="s">
        <v>116</v>
      </c>
      <c r="B2" s="196" t="s">
        <v>117</v>
      </c>
      <c r="C2" s="196" t="s">
        <v>118</v>
      </c>
      <c r="D2" s="87"/>
      <c r="E2" s="87"/>
      <c r="F2" s="87"/>
      <c r="G2" s="87"/>
      <c r="H2" s="87"/>
      <c r="I2" s="87"/>
      <c r="J2" s="87"/>
      <c r="K2" s="87"/>
      <c r="L2" s="87"/>
      <c r="M2" s="87"/>
      <c r="N2" s="87"/>
      <c r="O2" s="87"/>
      <c r="P2" s="87"/>
      <c r="Q2" s="87"/>
      <c r="R2" s="87"/>
      <c r="S2" s="87"/>
      <c r="T2" s="87"/>
      <c r="U2" s="87"/>
      <c r="V2" s="87"/>
      <c r="W2" s="87"/>
      <c r="X2" s="87"/>
      <c r="Y2" s="87"/>
      <c r="Z2" s="87"/>
      <c r="AA2" s="87"/>
      <c r="AB2" s="87"/>
      <c r="AC2" s="87"/>
      <c r="AD2" s="87"/>
      <c r="AE2" s="87"/>
      <c r="AF2" s="87"/>
      <c r="AG2" s="87"/>
      <c r="AH2" s="87"/>
      <c r="AI2" s="87"/>
      <c r="AJ2" s="87"/>
      <c r="AK2" s="87"/>
      <c r="AL2" s="87"/>
      <c r="AM2" s="87"/>
      <c r="AN2" s="87"/>
      <c r="AO2" s="87"/>
      <c r="AP2" s="87"/>
      <c r="AQ2" s="87"/>
      <c r="AR2" s="87"/>
      <c r="AS2" s="87"/>
      <c r="AT2" s="87"/>
      <c r="AU2" s="87"/>
      <c r="AV2" s="87"/>
      <c r="AW2" s="87"/>
      <c r="AX2" s="87"/>
      <c r="AY2" s="87"/>
      <c r="AZ2" s="87"/>
      <c r="BA2" s="87"/>
      <c r="BB2" s="87"/>
      <c r="BC2" s="87"/>
      <c r="BD2" s="87"/>
      <c r="BE2" s="87"/>
      <c r="BF2" s="87"/>
      <c r="BG2" s="87"/>
      <c r="BH2" s="87"/>
      <c r="BI2" s="87"/>
      <c r="BJ2" s="87"/>
      <c r="BK2" s="87"/>
      <c r="BL2" s="87"/>
      <c r="BM2" s="87"/>
      <c r="BN2" s="87"/>
      <c r="BO2" s="87"/>
      <c r="BP2" s="87"/>
      <c r="BQ2" s="87"/>
      <c r="BR2" s="87"/>
      <c r="BS2" s="87"/>
      <c r="BT2" s="87"/>
      <c r="BU2" s="87"/>
      <c r="BV2" s="87"/>
      <c r="BW2" s="87"/>
      <c r="BX2" s="87"/>
      <c r="BY2" s="87"/>
      <c r="BZ2" s="87"/>
      <c r="CA2" s="87"/>
      <c r="CB2" s="87"/>
      <c r="CC2" s="87"/>
      <c r="CD2" s="87"/>
      <c r="CE2" s="87"/>
      <c r="CF2" s="87"/>
      <c r="CG2" s="87"/>
      <c r="CH2" s="87"/>
      <c r="CI2" s="87"/>
      <c r="CJ2" s="87"/>
      <c r="CK2" s="87"/>
      <c r="CL2" s="87"/>
      <c r="CM2" s="87"/>
      <c r="CN2" s="87"/>
      <c r="CO2" s="87"/>
      <c r="CP2" s="87"/>
      <c r="CQ2" s="87"/>
      <c r="CR2" s="87"/>
      <c r="CS2" s="87"/>
      <c r="CT2" s="87"/>
      <c r="CU2" s="87"/>
      <c r="CV2" s="87"/>
      <c r="CW2" s="87"/>
      <c r="CX2" s="87"/>
      <c r="CY2" s="87"/>
      <c r="CZ2" s="87"/>
      <c r="DA2" s="87"/>
      <c r="DB2" s="87"/>
      <c r="DC2" s="87"/>
      <c r="DD2" s="87"/>
      <c r="DE2" s="87"/>
      <c r="DF2" s="87"/>
      <c r="DG2" s="87"/>
      <c r="DH2" s="87"/>
      <c r="DI2" s="87"/>
      <c r="DJ2" s="87"/>
      <c r="DK2" s="87"/>
      <c r="DL2" s="87"/>
      <c r="DM2" s="87"/>
      <c r="DN2" s="87"/>
      <c r="DO2" s="87"/>
      <c r="DP2" s="87"/>
      <c r="DQ2" s="87"/>
      <c r="DR2" s="87"/>
      <c r="DS2" s="87"/>
      <c r="DT2" s="87"/>
      <c r="DU2" s="87"/>
      <c r="DV2" s="87"/>
      <c r="DW2" s="87"/>
      <c r="DX2" s="87"/>
      <c r="DY2" s="87"/>
      <c r="DZ2" s="87"/>
      <c r="EA2" s="87"/>
      <c r="EB2" s="87"/>
      <c r="EC2" s="87"/>
      <c r="ED2" s="87"/>
      <c r="EE2" s="87"/>
      <c r="EF2" s="87"/>
      <c r="EG2" s="87"/>
      <c r="EH2" s="87"/>
      <c r="EI2" s="87"/>
      <c r="EJ2" s="87"/>
      <c r="EK2" s="87"/>
      <c r="EL2" s="87"/>
      <c r="EM2" s="87"/>
      <c r="EN2" s="87"/>
      <c r="EO2" s="87"/>
      <c r="EP2" s="87"/>
      <c r="EQ2" s="87"/>
      <c r="ER2" s="87"/>
      <c r="ES2" s="87"/>
      <c r="ET2" s="87"/>
    </row>
    <row r="3" spans="1:150" s="98" customFormat="1" x14ac:dyDescent="0.25">
      <c r="A3" s="197" t="str">
        <f ca="1">'5. Calculation of scores'!C22</f>
        <v>Continue working to decrease calving period to 9 weeks, then consider progressing to 6 weeks.</v>
      </c>
      <c r="B3" s="198">
        <f ca="1">'5. Calculation of scores'!P22</f>
        <v>47.549019607843135</v>
      </c>
      <c r="C3" s="96">
        <f ca="1">IFERROR(RANK(B3,$B$3:$B$22)+COUNTIF($B$3:B3,B3)-1,"")</f>
        <v>12</v>
      </c>
      <c r="D3" s="87"/>
      <c r="E3" s="87"/>
      <c r="F3" s="87"/>
      <c r="G3" s="87"/>
      <c r="H3" s="87"/>
      <c r="I3" s="87"/>
      <c r="J3" s="87"/>
      <c r="K3" s="87"/>
      <c r="L3" s="87"/>
      <c r="M3" s="87"/>
      <c r="N3" s="87"/>
      <c r="O3" s="87"/>
      <c r="P3" s="87"/>
      <c r="Q3" s="87"/>
      <c r="R3" s="87"/>
      <c r="S3" s="87"/>
      <c r="T3" s="87"/>
      <c r="U3" s="87"/>
      <c r="V3" s="87"/>
      <c r="W3" s="87"/>
      <c r="X3" s="87"/>
      <c r="Y3" s="87"/>
      <c r="Z3" s="87"/>
      <c r="AA3" s="87"/>
      <c r="AB3" s="87"/>
      <c r="AC3" s="87"/>
      <c r="AD3" s="87"/>
      <c r="AE3" s="87"/>
      <c r="AF3" s="87"/>
      <c r="AG3" s="87"/>
      <c r="AH3" s="87"/>
      <c r="AI3" s="87"/>
      <c r="AJ3" s="87"/>
      <c r="AK3" s="87"/>
      <c r="AL3" s="87"/>
      <c r="AM3" s="87"/>
      <c r="AN3" s="87"/>
      <c r="AO3" s="87"/>
      <c r="AP3" s="87"/>
      <c r="AQ3" s="87"/>
      <c r="AR3" s="87"/>
      <c r="AS3" s="87"/>
      <c r="AT3" s="87"/>
      <c r="AU3" s="87"/>
      <c r="AV3" s="87"/>
      <c r="AW3" s="87"/>
      <c r="AX3" s="87"/>
      <c r="AY3" s="87"/>
      <c r="AZ3" s="87"/>
      <c r="BA3" s="87"/>
      <c r="BB3" s="87"/>
      <c r="BC3" s="87"/>
      <c r="BD3" s="87"/>
      <c r="BE3" s="87"/>
      <c r="BF3" s="87"/>
      <c r="BG3" s="87"/>
      <c r="BH3" s="87"/>
      <c r="BI3" s="87"/>
      <c r="BJ3" s="87"/>
      <c r="BK3" s="87"/>
      <c r="BL3" s="87"/>
      <c r="BM3" s="87"/>
      <c r="BN3" s="87"/>
      <c r="BO3" s="87"/>
      <c r="BP3" s="87"/>
      <c r="BQ3" s="87"/>
      <c r="BR3" s="87"/>
      <c r="BS3" s="87"/>
      <c r="BT3" s="87"/>
      <c r="BU3" s="87"/>
      <c r="BV3" s="87"/>
      <c r="BW3" s="87"/>
      <c r="BX3" s="87"/>
      <c r="BY3" s="87"/>
      <c r="BZ3" s="87"/>
      <c r="CA3" s="87"/>
      <c r="CB3" s="87"/>
      <c r="CC3" s="87"/>
      <c r="CD3" s="87"/>
      <c r="CE3" s="87"/>
      <c r="CF3" s="87"/>
      <c r="CG3" s="87"/>
      <c r="CH3" s="87"/>
      <c r="CI3" s="87"/>
      <c r="CJ3" s="87"/>
      <c r="CK3" s="87"/>
      <c r="CL3" s="87"/>
      <c r="CM3" s="87"/>
      <c r="CN3" s="87"/>
      <c r="CO3" s="87"/>
      <c r="CP3" s="87"/>
      <c r="CQ3" s="87"/>
      <c r="CR3" s="87"/>
      <c r="CS3" s="87"/>
      <c r="CT3" s="87"/>
      <c r="CU3" s="87"/>
      <c r="CV3" s="87"/>
      <c r="CW3" s="87"/>
      <c r="CX3" s="87"/>
      <c r="CY3" s="87"/>
      <c r="CZ3" s="87"/>
      <c r="DA3" s="87"/>
      <c r="DB3" s="87"/>
      <c r="DC3" s="87"/>
      <c r="DD3" s="87"/>
      <c r="DE3" s="87"/>
      <c r="DF3" s="87"/>
      <c r="DG3" s="87"/>
      <c r="DH3" s="87"/>
      <c r="DI3" s="87"/>
      <c r="DJ3" s="87"/>
      <c r="DK3" s="87"/>
      <c r="DL3" s="87"/>
      <c r="DM3" s="87"/>
      <c r="DN3" s="87"/>
      <c r="DO3" s="87"/>
      <c r="DP3" s="87"/>
      <c r="DQ3" s="87"/>
      <c r="DR3" s="87"/>
      <c r="DS3" s="87"/>
      <c r="DT3" s="87"/>
      <c r="DU3" s="87"/>
      <c r="DV3" s="87"/>
      <c r="DW3" s="87"/>
      <c r="DX3" s="87"/>
      <c r="DY3" s="87"/>
      <c r="DZ3" s="87"/>
      <c r="EA3" s="87"/>
      <c r="EB3" s="87"/>
      <c r="EC3" s="87"/>
      <c r="ED3" s="87"/>
      <c r="EE3" s="87"/>
      <c r="EF3" s="87"/>
      <c r="EG3" s="87"/>
      <c r="EH3" s="87"/>
      <c r="EI3" s="87"/>
      <c r="EJ3" s="87"/>
      <c r="EK3" s="87"/>
      <c r="EL3" s="87"/>
      <c r="EM3" s="87"/>
      <c r="EN3" s="87"/>
      <c r="EO3" s="87"/>
      <c r="EP3" s="87"/>
      <c r="EQ3" s="87"/>
      <c r="ER3" s="87"/>
      <c r="ES3" s="87"/>
      <c r="ET3" s="87"/>
    </row>
    <row r="4" spans="1:150" s="98" customFormat="1" x14ac:dyDescent="0.25">
      <c r="A4" s="199" t="str">
        <f ca="1">'5. Calculation of scores'!C23</f>
        <v>Increase calving percentage.</v>
      </c>
      <c r="B4" s="200">
        <f ca="1">'5. Calculation of scores'!P23</f>
        <v>62.581070889894406</v>
      </c>
      <c r="C4" s="96">
        <f ca="1">IFERROR(RANK(B4,$B$3:$B$22)+COUNTIF($B$3:B4,B4)-1,"")</f>
        <v>4</v>
      </c>
      <c r="D4" s="87"/>
      <c r="E4" s="87"/>
      <c r="F4" s="87"/>
      <c r="G4" s="87"/>
      <c r="H4" s="87"/>
      <c r="I4" s="87"/>
      <c r="J4" s="87"/>
      <c r="K4" s="87"/>
      <c r="L4" s="87"/>
      <c r="M4" s="87"/>
      <c r="N4" s="87"/>
      <c r="O4" s="87"/>
      <c r="P4" s="87"/>
      <c r="Q4" s="87"/>
      <c r="R4" s="87"/>
      <c r="S4" s="87"/>
      <c r="T4" s="87"/>
      <c r="U4" s="87"/>
      <c r="V4" s="87"/>
      <c r="W4" s="87"/>
      <c r="X4" s="87"/>
      <c r="Y4" s="87"/>
      <c r="Z4" s="87"/>
      <c r="AA4" s="87"/>
      <c r="AB4" s="87"/>
      <c r="AC4" s="87"/>
      <c r="AD4" s="87"/>
      <c r="AE4" s="87"/>
      <c r="AF4" s="87"/>
      <c r="AG4" s="87"/>
      <c r="AH4" s="87"/>
      <c r="AI4" s="87"/>
      <c r="AJ4" s="87"/>
      <c r="AK4" s="87"/>
      <c r="AL4" s="87"/>
      <c r="AM4" s="87"/>
      <c r="AN4" s="87"/>
      <c r="AO4" s="87"/>
      <c r="AP4" s="87"/>
      <c r="AQ4" s="87"/>
      <c r="AR4" s="87"/>
      <c r="AS4" s="87"/>
      <c r="AT4" s="87"/>
      <c r="AU4" s="87"/>
      <c r="AV4" s="87"/>
      <c r="AW4" s="87"/>
      <c r="AX4" s="87"/>
      <c r="AY4" s="87"/>
      <c r="AZ4" s="87"/>
      <c r="BA4" s="87"/>
      <c r="BB4" s="87"/>
      <c r="BC4" s="87"/>
      <c r="BD4" s="87"/>
      <c r="BE4" s="87"/>
      <c r="BF4" s="87"/>
      <c r="BG4" s="87"/>
      <c r="BH4" s="87"/>
      <c r="BI4" s="87"/>
      <c r="BJ4" s="87"/>
      <c r="BK4" s="87"/>
      <c r="BL4" s="87"/>
      <c r="BM4" s="87"/>
      <c r="BN4" s="87"/>
      <c r="BO4" s="87"/>
      <c r="BP4" s="87"/>
      <c r="BQ4" s="87"/>
      <c r="BR4" s="87"/>
      <c r="BS4" s="87"/>
      <c r="BT4" s="87"/>
      <c r="BU4" s="87"/>
      <c r="BV4" s="87"/>
      <c r="BW4" s="87"/>
      <c r="BX4" s="87"/>
      <c r="BY4" s="87"/>
      <c r="BZ4" s="87"/>
      <c r="CA4" s="87"/>
      <c r="CB4" s="87"/>
      <c r="CC4" s="87"/>
      <c r="CD4" s="87"/>
      <c r="CE4" s="87"/>
      <c r="CF4" s="87"/>
      <c r="CG4" s="87"/>
      <c r="CH4" s="87"/>
      <c r="CI4" s="87"/>
      <c r="CJ4" s="87"/>
      <c r="CK4" s="87"/>
      <c r="CL4" s="87"/>
      <c r="CM4" s="87"/>
      <c r="CN4" s="87"/>
      <c r="CO4" s="87"/>
      <c r="CP4" s="87"/>
      <c r="CQ4" s="87"/>
      <c r="CR4" s="87"/>
      <c r="CS4" s="87"/>
      <c r="CT4" s="87"/>
      <c r="CU4" s="87"/>
      <c r="CV4" s="87"/>
      <c r="CW4" s="87"/>
      <c r="CX4" s="87"/>
      <c r="CY4" s="87"/>
      <c r="CZ4" s="87"/>
      <c r="DA4" s="87"/>
      <c r="DB4" s="87"/>
      <c r="DC4" s="87"/>
      <c r="DD4" s="87"/>
      <c r="DE4" s="87"/>
      <c r="DF4" s="87"/>
      <c r="DG4" s="87"/>
      <c r="DH4" s="87"/>
      <c r="DI4" s="87"/>
      <c r="DJ4" s="87"/>
      <c r="DK4" s="87"/>
      <c r="DL4" s="87"/>
      <c r="DM4" s="87"/>
      <c r="DN4" s="87"/>
      <c r="DO4" s="87"/>
      <c r="DP4" s="87"/>
      <c r="DQ4" s="87"/>
      <c r="DR4" s="87"/>
      <c r="DS4" s="87"/>
      <c r="DT4" s="87"/>
      <c r="DU4" s="87"/>
      <c r="DV4" s="87"/>
      <c r="DW4" s="87"/>
      <c r="DX4" s="87"/>
      <c r="DY4" s="87"/>
      <c r="DZ4" s="87"/>
      <c r="EA4" s="87"/>
      <c r="EB4" s="87"/>
      <c r="EC4" s="87"/>
      <c r="ED4" s="87"/>
      <c r="EE4" s="87"/>
      <c r="EF4" s="87"/>
      <c r="EG4" s="87"/>
      <c r="EH4" s="87"/>
      <c r="EI4" s="87"/>
      <c r="EJ4" s="87"/>
      <c r="EK4" s="87"/>
      <c r="EL4" s="87"/>
      <c r="EM4" s="87"/>
      <c r="EN4" s="87"/>
      <c r="EO4" s="87"/>
      <c r="EP4" s="87"/>
      <c r="EQ4" s="87"/>
      <c r="ER4" s="87"/>
      <c r="ES4" s="87"/>
      <c r="ET4" s="87"/>
    </row>
    <row r="5" spans="1:150" s="98" customFormat="1" x14ac:dyDescent="0.25">
      <c r="A5" s="199" t="str">
        <f ca="1">'5. Calculation of scores'!C24</f>
        <v>Reduce age of calving to 24 months.</v>
      </c>
      <c r="B5" s="200">
        <f ca="1">'5. Calculation of scores'!P24</f>
        <v>82.645173453996975</v>
      </c>
      <c r="C5" s="96">
        <f ca="1">IFERROR(RANK(B5,$B$3:$B$22)+COUNTIF($B$3:B5,B5)-1,"")</f>
        <v>1</v>
      </c>
      <c r="D5" s="87"/>
      <c r="E5" s="87"/>
      <c r="F5" s="87"/>
      <c r="G5" s="87"/>
      <c r="H5" s="87"/>
      <c r="I5" s="87"/>
      <c r="J5" s="87"/>
      <c r="K5" s="87"/>
      <c r="L5" s="87"/>
      <c r="M5" s="87"/>
      <c r="N5" s="87"/>
      <c r="O5" s="87"/>
      <c r="P5" s="87"/>
      <c r="Q5" s="87"/>
      <c r="R5" s="87"/>
      <c r="S5" s="87"/>
      <c r="T5" s="87"/>
      <c r="U5" s="87"/>
      <c r="V5" s="87"/>
      <c r="W5" s="87"/>
      <c r="X5" s="87"/>
      <c r="Y5" s="87"/>
      <c r="Z5" s="87"/>
      <c r="AA5" s="87"/>
      <c r="AB5" s="87"/>
      <c r="AC5" s="87"/>
      <c r="AD5" s="87"/>
      <c r="AE5" s="87"/>
      <c r="AF5" s="87"/>
      <c r="AG5" s="87"/>
      <c r="AH5" s="87"/>
      <c r="AI5" s="87"/>
      <c r="AJ5" s="87"/>
      <c r="AK5" s="87"/>
      <c r="AL5" s="87"/>
      <c r="AM5" s="87"/>
      <c r="AN5" s="87"/>
      <c r="AO5" s="87"/>
      <c r="AP5" s="87"/>
      <c r="AQ5" s="87"/>
      <c r="AR5" s="87"/>
      <c r="AS5" s="87"/>
      <c r="AT5" s="87"/>
      <c r="AU5" s="87"/>
      <c r="AV5" s="87"/>
      <c r="AW5" s="87"/>
      <c r="AX5" s="87"/>
      <c r="AY5" s="87"/>
      <c r="AZ5" s="87"/>
      <c r="BA5" s="87"/>
      <c r="BB5" s="87"/>
      <c r="BC5" s="87"/>
      <c r="BD5" s="87"/>
      <c r="BE5" s="87"/>
      <c r="BF5" s="87"/>
      <c r="BG5" s="87"/>
      <c r="BH5" s="87"/>
      <c r="BI5" s="87"/>
      <c r="BJ5" s="87"/>
      <c r="BK5" s="87"/>
      <c r="BL5" s="87"/>
      <c r="BM5" s="87"/>
      <c r="BN5" s="87"/>
      <c r="BO5" s="87"/>
      <c r="BP5" s="87"/>
      <c r="BQ5" s="87"/>
      <c r="BR5" s="87"/>
      <c r="BS5" s="87"/>
      <c r="BT5" s="87"/>
      <c r="BU5" s="87"/>
      <c r="BV5" s="87"/>
      <c r="BW5" s="87"/>
      <c r="BX5" s="87"/>
      <c r="BY5" s="87"/>
      <c r="BZ5" s="87"/>
      <c r="CA5" s="87"/>
      <c r="CB5" s="87"/>
      <c r="CC5" s="87"/>
      <c r="CD5" s="87"/>
      <c r="CE5" s="87"/>
      <c r="CF5" s="87"/>
      <c r="CG5" s="87"/>
      <c r="CH5" s="87"/>
      <c r="CI5" s="87"/>
      <c r="CJ5" s="87"/>
      <c r="CK5" s="87"/>
      <c r="CL5" s="87"/>
      <c r="CM5" s="87"/>
      <c r="CN5" s="87"/>
      <c r="CO5" s="87"/>
      <c r="CP5" s="87"/>
      <c r="CQ5" s="87"/>
      <c r="CR5" s="87"/>
      <c r="CS5" s="87"/>
      <c r="CT5" s="87"/>
      <c r="CU5" s="87"/>
      <c r="CV5" s="87"/>
      <c r="CW5" s="87"/>
      <c r="CX5" s="87"/>
      <c r="CY5" s="87"/>
      <c r="CZ5" s="87"/>
      <c r="DA5" s="87"/>
      <c r="DB5" s="87"/>
      <c r="DC5" s="87"/>
      <c r="DD5" s="87"/>
      <c r="DE5" s="87"/>
      <c r="DF5" s="87"/>
      <c r="DG5" s="87"/>
      <c r="DH5" s="87"/>
      <c r="DI5" s="87"/>
      <c r="DJ5" s="87"/>
      <c r="DK5" s="87"/>
      <c r="DL5" s="87"/>
      <c r="DM5" s="87"/>
      <c r="DN5" s="87"/>
      <c r="DO5" s="87"/>
      <c r="DP5" s="87"/>
      <c r="DQ5" s="87"/>
      <c r="DR5" s="87"/>
      <c r="DS5" s="87"/>
      <c r="DT5" s="87"/>
      <c r="DU5" s="87"/>
      <c r="DV5" s="87"/>
      <c r="DW5" s="87"/>
      <c r="DX5" s="87"/>
      <c r="DY5" s="87"/>
      <c r="DZ5" s="87"/>
      <c r="EA5" s="87"/>
      <c r="EB5" s="87"/>
      <c r="EC5" s="87"/>
      <c r="ED5" s="87"/>
      <c r="EE5" s="87"/>
      <c r="EF5" s="87"/>
      <c r="EG5" s="87"/>
      <c r="EH5" s="87"/>
      <c r="EI5" s="87"/>
      <c r="EJ5" s="87"/>
      <c r="EK5" s="87"/>
      <c r="EL5" s="87"/>
      <c r="EM5" s="87"/>
      <c r="EN5" s="87"/>
      <c r="EO5" s="87"/>
      <c r="EP5" s="87"/>
      <c r="EQ5" s="87"/>
      <c r="ER5" s="87"/>
      <c r="ES5" s="87"/>
      <c r="ET5" s="87"/>
    </row>
    <row r="6" spans="1:150" s="98" customFormat="1" x14ac:dyDescent="0.25">
      <c r="A6" s="199" t="str">
        <f ca="1">'5. Calculation of scores'!C25</f>
        <v xml:space="preserve">Reduce cow weight by 10% through selective breeding. </v>
      </c>
      <c r="B6" s="200">
        <f ca="1">'5. Calculation of scores'!P25</f>
        <v>36.133107088989448</v>
      </c>
      <c r="C6" s="96">
        <f ca="1">IFERROR(RANK(B6,$B$3:$B$22)+COUNTIF($B$3:B6,B6)-1,"")</f>
        <v>18</v>
      </c>
      <c r="D6" s="87"/>
      <c r="E6" s="87"/>
      <c r="F6" s="87"/>
      <c r="G6" s="87"/>
      <c r="H6" s="87"/>
      <c r="I6" s="87"/>
      <c r="J6" s="87"/>
      <c r="K6" s="87"/>
      <c r="L6" s="87"/>
      <c r="M6" s="87"/>
      <c r="N6" s="87"/>
      <c r="O6" s="87"/>
      <c r="P6" s="87"/>
      <c r="Q6" s="87"/>
      <c r="R6" s="87"/>
      <c r="S6" s="87"/>
      <c r="T6" s="87"/>
      <c r="U6" s="87"/>
      <c r="V6" s="87"/>
      <c r="W6" s="87"/>
      <c r="X6" s="87"/>
      <c r="Y6" s="87"/>
      <c r="Z6" s="87"/>
      <c r="AA6" s="87"/>
      <c r="AB6" s="87"/>
      <c r="AC6" s="87"/>
      <c r="AD6" s="87"/>
      <c r="AE6" s="87"/>
      <c r="AF6" s="87"/>
      <c r="AG6" s="87"/>
      <c r="AH6" s="87"/>
      <c r="AI6" s="87"/>
      <c r="AJ6" s="87"/>
      <c r="AK6" s="87"/>
      <c r="AL6" s="87"/>
      <c r="AM6" s="87"/>
      <c r="AN6" s="87"/>
      <c r="AO6" s="87"/>
      <c r="AP6" s="87"/>
      <c r="AQ6" s="87"/>
      <c r="AR6" s="87"/>
      <c r="AS6" s="87"/>
      <c r="AT6" s="87"/>
      <c r="AU6" s="87"/>
      <c r="AV6" s="87"/>
      <c r="AW6" s="87"/>
      <c r="AX6" s="87"/>
      <c r="AY6" s="87"/>
      <c r="AZ6" s="87"/>
      <c r="BA6" s="87"/>
      <c r="BB6" s="87"/>
      <c r="BC6" s="87"/>
      <c r="BD6" s="87"/>
      <c r="BE6" s="87"/>
      <c r="BF6" s="87"/>
      <c r="BG6" s="87"/>
      <c r="BH6" s="87"/>
      <c r="BI6" s="87"/>
      <c r="BJ6" s="87"/>
      <c r="BK6" s="87"/>
      <c r="BL6" s="87"/>
      <c r="BM6" s="87"/>
      <c r="BN6" s="87"/>
      <c r="BO6" s="87"/>
      <c r="BP6" s="87"/>
      <c r="BQ6" s="87"/>
      <c r="BR6" s="87"/>
      <c r="BS6" s="87"/>
      <c r="BT6" s="87"/>
      <c r="BU6" s="87"/>
      <c r="BV6" s="87"/>
      <c r="BW6" s="87"/>
      <c r="BX6" s="87"/>
      <c r="BY6" s="87"/>
      <c r="BZ6" s="87"/>
      <c r="CA6" s="87"/>
      <c r="CB6" s="87"/>
      <c r="CC6" s="87"/>
      <c r="CD6" s="87"/>
      <c r="CE6" s="87"/>
      <c r="CF6" s="87"/>
      <c r="CG6" s="87"/>
      <c r="CH6" s="87"/>
      <c r="CI6" s="87"/>
      <c r="CJ6" s="87"/>
      <c r="CK6" s="87"/>
      <c r="CL6" s="87"/>
      <c r="CM6" s="87"/>
      <c r="CN6" s="87"/>
      <c r="CO6" s="87"/>
      <c r="CP6" s="87"/>
      <c r="CQ6" s="87"/>
      <c r="CR6" s="87"/>
      <c r="CS6" s="87"/>
      <c r="CT6" s="87"/>
      <c r="CU6" s="87"/>
      <c r="CV6" s="87"/>
      <c r="CW6" s="87"/>
      <c r="CX6" s="87"/>
      <c r="CY6" s="87"/>
      <c r="CZ6" s="87"/>
      <c r="DA6" s="87"/>
      <c r="DB6" s="87"/>
      <c r="DC6" s="87"/>
      <c r="DD6" s="87"/>
      <c r="DE6" s="87"/>
      <c r="DF6" s="87"/>
      <c r="DG6" s="87"/>
      <c r="DH6" s="87"/>
      <c r="DI6" s="87"/>
      <c r="DJ6" s="87"/>
      <c r="DK6" s="87"/>
      <c r="DL6" s="87"/>
      <c r="DM6" s="87"/>
      <c r="DN6" s="87"/>
      <c r="DO6" s="87"/>
      <c r="DP6" s="87"/>
      <c r="DQ6" s="87"/>
      <c r="DR6" s="87"/>
      <c r="DS6" s="87"/>
      <c r="DT6" s="87"/>
      <c r="DU6" s="87"/>
      <c r="DV6" s="87"/>
      <c r="DW6" s="87"/>
      <c r="DX6" s="87"/>
      <c r="DY6" s="87"/>
      <c r="DZ6" s="87"/>
      <c r="EA6" s="87"/>
      <c r="EB6" s="87"/>
      <c r="EC6" s="87"/>
      <c r="ED6" s="87"/>
      <c r="EE6" s="87"/>
      <c r="EF6" s="87"/>
      <c r="EG6" s="87"/>
      <c r="EH6" s="87"/>
      <c r="EI6" s="87"/>
      <c r="EJ6" s="87"/>
      <c r="EK6" s="87"/>
      <c r="EL6" s="87"/>
      <c r="EM6" s="87"/>
      <c r="EN6" s="87"/>
      <c r="EO6" s="87"/>
      <c r="EP6" s="87"/>
      <c r="EQ6" s="87"/>
      <c r="ER6" s="87"/>
      <c r="ES6" s="87"/>
      <c r="ET6" s="87"/>
    </row>
    <row r="7" spans="1:150" s="98" customFormat="1" x14ac:dyDescent="0.25">
      <c r="A7" s="199" t="str">
        <f ca="1">'5. Calculation of scores'!C26</f>
        <v>Reduce mortality from birth to weaning.</v>
      </c>
      <c r="B7" s="200">
        <f ca="1">'5. Calculation of scores'!P26</f>
        <v>51.611990950226243</v>
      </c>
      <c r="C7" s="96">
        <f ca="1">IFERROR(RANK(B7,$B$3:$B$22)+COUNTIF($B$3:B7,B7)-1,"")</f>
        <v>11</v>
      </c>
      <c r="D7" s="87"/>
      <c r="E7" s="87"/>
      <c r="F7" s="87"/>
      <c r="G7" s="87"/>
      <c r="H7" s="87"/>
      <c r="I7" s="87"/>
      <c r="J7" s="87"/>
      <c r="K7" s="87"/>
      <c r="L7" s="87"/>
      <c r="M7" s="87"/>
      <c r="N7" s="87"/>
      <c r="O7" s="87"/>
      <c r="P7" s="87"/>
      <c r="Q7" s="87"/>
      <c r="R7" s="87"/>
      <c r="S7" s="87"/>
      <c r="T7" s="87"/>
      <c r="U7" s="87"/>
      <c r="V7" s="87"/>
      <c r="W7" s="87"/>
      <c r="X7" s="87"/>
      <c r="Y7" s="87"/>
      <c r="Z7" s="87"/>
      <c r="AA7" s="87"/>
      <c r="AB7" s="87"/>
      <c r="AC7" s="87"/>
      <c r="AD7" s="87"/>
      <c r="AE7" s="87"/>
      <c r="AF7" s="87"/>
      <c r="AG7" s="87"/>
      <c r="AH7" s="87"/>
      <c r="AI7" s="87"/>
      <c r="AJ7" s="87"/>
      <c r="AK7" s="87"/>
      <c r="AL7" s="87"/>
      <c r="AM7" s="87"/>
      <c r="AN7" s="87"/>
      <c r="AO7" s="87"/>
      <c r="AP7" s="87"/>
      <c r="AQ7" s="87"/>
      <c r="AR7" s="87"/>
      <c r="AS7" s="87"/>
      <c r="AT7" s="87"/>
      <c r="AU7" s="87"/>
      <c r="AV7" s="87"/>
      <c r="AW7" s="87"/>
      <c r="AX7" s="87"/>
      <c r="AY7" s="87"/>
      <c r="AZ7" s="87"/>
      <c r="BA7" s="87"/>
      <c r="BB7" s="87"/>
      <c r="BC7" s="87"/>
      <c r="BD7" s="87"/>
      <c r="BE7" s="87"/>
      <c r="BF7" s="87"/>
      <c r="BG7" s="87"/>
      <c r="BH7" s="87"/>
      <c r="BI7" s="87"/>
      <c r="BJ7" s="87"/>
      <c r="BK7" s="87"/>
      <c r="BL7" s="87"/>
      <c r="BM7" s="87"/>
      <c r="BN7" s="87"/>
      <c r="BO7" s="87"/>
      <c r="BP7" s="87"/>
      <c r="BQ7" s="87"/>
      <c r="BR7" s="87"/>
      <c r="BS7" s="87"/>
      <c r="BT7" s="87"/>
      <c r="BU7" s="87"/>
      <c r="BV7" s="87"/>
      <c r="BW7" s="87"/>
      <c r="BX7" s="87"/>
      <c r="BY7" s="87"/>
      <c r="BZ7" s="87"/>
      <c r="CA7" s="87"/>
      <c r="CB7" s="87"/>
      <c r="CC7" s="87"/>
      <c r="CD7" s="87"/>
      <c r="CE7" s="87"/>
      <c r="CF7" s="87"/>
      <c r="CG7" s="87"/>
      <c r="CH7" s="87"/>
      <c r="CI7" s="87"/>
      <c r="CJ7" s="87"/>
      <c r="CK7" s="87"/>
      <c r="CL7" s="87"/>
      <c r="CM7" s="87"/>
      <c r="CN7" s="87"/>
      <c r="CO7" s="87"/>
      <c r="CP7" s="87"/>
      <c r="CQ7" s="87"/>
      <c r="CR7" s="87"/>
      <c r="CS7" s="87"/>
      <c r="CT7" s="87"/>
      <c r="CU7" s="87"/>
      <c r="CV7" s="87"/>
      <c r="CW7" s="87"/>
      <c r="CX7" s="87"/>
      <c r="CY7" s="87"/>
      <c r="CZ7" s="87"/>
      <c r="DA7" s="87"/>
      <c r="DB7" s="87"/>
      <c r="DC7" s="87"/>
      <c r="DD7" s="87"/>
      <c r="DE7" s="87"/>
      <c r="DF7" s="87"/>
      <c r="DG7" s="87"/>
      <c r="DH7" s="87"/>
      <c r="DI7" s="87"/>
      <c r="DJ7" s="87"/>
      <c r="DK7" s="87"/>
      <c r="DL7" s="87"/>
      <c r="DM7" s="87"/>
      <c r="DN7" s="87"/>
      <c r="DO7" s="87"/>
      <c r="DP7" s="87"/>
      <c r="DQ7" s="87"/>
      <c r="DR7" s="87"/>
      <c r="DS7" s="87"/>
      <c r="DT7" s="87"/>
      <c r="DU7" s="87"/>
      <c r="DV7" s="87"/>
      <c r="DW7" s="87"/>
      <c r="DX7" s="87"/>
      <c r="DY7" s="87"/>
      <c r="DZ7" s="87"/>
      <c r="EA7" s="87"/>
      <c r="EB7" s="87"/>
      <c r="EC7" s="87"/>
      <c r="ED7" s="87"/>
      <c r="EE7" s="87"/>
      <c r="EF7" s="87"/>
      <c r="EG7" s="87"/>
      <c r="EH7" s="87"/>
      <c r="EI7" s="87"/>
      <c r="EJ7" s="87"/>
      <c r="EK7" s="87"/>
      <c r="EL7" s="87"/>
      <c r="EM7" s="87"/>
      <c r="EN7" s="87"/>
      <c r="EO7" s="87"/>
      <c r="EP7" s="87"/>
      <c r="EQ7" s="87"/>
      <c r="ER7" s="87"/>
      <c r="ES7" s="87"/>
      <c r="ET7" s="87"/>
    </row>
    <row r="8" spans="1:150" s="98" customFormat="1" x14ac:dyDescent="0.25">
      <c r="A8" s="199" t="str">
        <f ca="1">'5. Calculation of scores'!C27</f>
        <v>Improve herd performance through targeting desired traits to meet your breeding goals.</v>
      </c>
      <c r="B8" s="200">
        <f ca="1">'5. Calculation of scores'!P27</f>
        <v>56.202865761689289</v>
      </c>
      <c r="C8" s="96">
        <f ca="1">IFERROR(RANK(B8,$B$3:$B$22)+COUNTIF($B$3:B8,B8)-1,"")</f>
        <v>8</v>
      </c>
      <c r="D8" s="87"/>
      <c r="E8" s="87"/>
      <c r="F8" s="87"/>
      <c r="G8" s="87"/>
      <c r="H8" s="87"/>
      <c r="I8" s="87"/>
      <c r="J8" s="87"/>
      <c r="K8" s="87"/>
      <c r="L8" s="87"/>
      <c r="M8" s="87"/>
      <c r="N8" s="87"/>
      <c r="O8" s="87"/>
      <c r="P8" s="87"/>
      <c r="Q8" s="87"/>
      <c r="R8" s="87"/>
      <c r="S8" s="87"/>
      <c r="T8" s="87"/>
      <c r="U8" s="87"/>
      <c r="V8" s="87"/>
      <c r="W8" s="87"/>
      <c r="X8" s="87"/>
      <c r="Y8" s="87"/>
      <c r="Z8" s="87"/>
      <c r="AA8" s="87"/>
      <c r="AB8" s="87"/>
      <c r="AC8" s="87"/>
      <c r="AD8" s="87"/>
      <c r="AE8" s="87"/>
      <c r="AF8" s="87"/>
      <c r="AG8" s="87"/>
      <c r="AH8" s="87"/>
      <c r="AI8" s="87"/>
      <c r="AJ8" s="87"/>
      <c r="AK8" s="87"/>
      <c r="AL8" s="87"/>
      <c r="AM8" s="87"/>
      <c r="AN8" s="87"/>
      <c r="AO8" s="87"/>
      <c r="AP8" s="87"/>
      <c r="AQ8" s="87"/>
      <c r="AR8" s="87"/>
      <c r="AS8" s="87"/>
      <c r="AT8" s="87"/>
      <c r="AU8" s="87"/>
      <c r="AV8" s="87"/>
      <c r="AW8" s="87"/>
      <c r="AX8" s="87"/>
      <c r="AY8" s="87"/>
      <c r="AZ8" s="87"/>
      <c r="BA8" s="87"/>
      <c r="BB8" s="87"/>
      <c r="BC8" s="87"/>
      <c r="BD8" s="87"/>
      <c r="BE8" s="87"/>
      <c r="BF8" s="87"/>
      <c r="BG8" s="87"/>
      <c r="BH8" s="87"/>
      <c r="BI8" s="87"/>
      <c r="BJ8" s="87"/>
      <c r="BK8" s="87"/>
      <c r="BL8" s="87"/>
      <c r="BM8" s="87"/>
      <c r="BN8" s="87"/>
      <c r="BO8" s="87"/>
      <c r="BP8" s="87"/>
      <c r="BQ8" s="87"/>
      <c r="BR8" s="87"/>
      <c r="BS8" s="87"/>
      <c r="BT8" s="87"/>
      <c r="BU8" s="87"/>
      <c r="BV8" s="87"/>
      <c r="BW8" s="87"/>
      <c r="BX8" s="87"/>
      <c r="BY8" s="87"/>
      <c r="BZ8" s="87"/>
      <c r="CA8" s="87"/>
      <c r="CB8" s="87"/>
      <c r="CC8" s="87"/>
      <c r="CD8" s="87"/>
      <c r="CE8" s="87"/>
      <c r="CF8" s="87"/>
      <c r="CG8" s="87"/>
      <c r="CH8" s="87"/>
      <c r="CI8" s="87"/>
      <c r="CJ8" s="87"/>
      <c r="CK8" s="87"/>
      <c r="CL8" s="87"/>
      <c r="CM8" s="87"/>
      <c r="CN8" s="87"/>
      <c r="CO8" s="87"/>
      <c r="CP8" s="87"/>
      <c r="CQ8" s="87"/>
      <c r="CR8" s="87"/>
      <c r="CS8" s="87"/>
      <c r="CT8" s="87"/>
      <c r="CU8" s="87"/>
      <c r="CV8" s="87"/>
      <c r="CW8" s="87"/>
      <c r="CX8" s="87"/>
      <c r="CY8" s="87"/>
      <c r="CZ8" s="87"/>
      <c r="DA8" s="87"/>
      <c r="DB8" s="87"/>
      <c r="DC8" s="87"/>
      <c r="DD8" s="87"/>
      <c r="DE8" s="87"/>
      <c r="DF8" s="87"/>
      <c r="DG8" s="87"/>
      <c r="DH8" s="87"/>
      <c r="DI8" s="87"/>
      <c r="DJ8" s="87"/>
      <c r="DK8" s="87"/>
      <c r="DL8" s="87"/>
      <c r="DM8" s="87"/>
      <c r="DN8" s="87"/>
      <c r="DO8" s="87"/>
      <c r="DP8" s="87"/>
      <c r="DQ8" s="87"/>
      <c r="DR8" s="87"/>
      <c r="DS8" s="87"/>
      <c r="DT8" s="87"/>
      <c r="DU8" s="87"/>
      <c r="DV8" s="87"/>
      <c r="DW8" s="87"/>
      <c r="DX8" s="87"/>
      <c r="DY8" s="87"/>
      <c r="DZ8" s="87"/>
      <c r="EA8" s="87"/>
      <c r="EB8" s="87"/>
      <c r="EC8" s="87"/>
      <c r="ED8" s="87"/>
      <c r="EE8" s="87"/>
      <c r="EF8" s="87"/>
      <c r="EG8" s="87"/>
      <c r="EH8" s="87"/>
      <c r="EI8" s="87"/>
      <c r="EJ8" s="87"/>
      <c r="EK8" s="87"/>
      <c r="EL8" s="87"/>
      <c r="EM8" s="87"/>
      <c r="EN8" s="87"/>
      <c r="EO8" s="87"/>
      <c r="EP8" s="87"/>
      <c r="EQ8" s="87"/>
      <c r="ER8" s="87"/>
      <c r="ES8" s="87"/>
      <c r="ET8" s="87"/>
    </row>
    <row r="9" spans="1:150" s="98" customFormat="1" x14ac:dyDescent="0.25">
      <c r="A9" s="199" t="str">
        <f ca="1">'5. Calculation of scores'!C28</f>
        <v>Optimise feed rations to meet target performance.</v>
      </c>
      <c r="B9" s="200">
        <f ca="1">'5. Calculation of scores'!P28</f>
        <v>72.748868778280553</v>
      </c>
      <c r="C9" s="96">
        <f ca="1">IFERROR(RANK(B9,$B$3:$B$22)+COUNTIF($B$3:B9,B9)-1,"")</f>
        <v>2</v>
      </c>
      <c r="D9" s="87"/>
      <c r="E9" s="87"/>
      <c r="F9" s="87"/>
      <c r="G9" s="87"/>
      <c r="H9" s="87"/>
      <c r="I9" s="87"/>
      <c r="J9" s="87"/>
      <c r="K9" s="87"/>
      <c r="L9" s="87"/>
      <c r="M9" s="87"/>
      <c r="N9" s="87"/>
      <c r="O9" s="87"/>
      <c r="P9" s="87"/>
      <c r="Q9" s="87"/>
      <c r="R9" s="87"/>
      <c r="S9" s="87"/>
      <c r="T9" s="87"/>
      <c r="U9" s="87"/>
      <c r="V9" s="87"/>
      <c r="W9" s="87"/>
      <c r="X9" s="87"/>
      <c r="Y9" s="87"/>
      <c r="Z9" s="87"/>
      <c r="AA9" s="87"/>
      <c r="AB9" s="87"/>
      <c r="AC9" s="87"/>
      <c r="AD9" s="87"/>
      <c r="AE9" s="87"/>
      <c r="AF9" s="87"/>
      <c r="AG9" s="87"/>
      <c r="AH9" s="87"/>
      <c r="AI9" s="87"/>
      <c r="AJ9" s="87"/>
      <c r="AK9" s="87"/>
      <c r="AL9" s="87"/>
      <c r="AM9" s="87"/>
      <c r="AN9" s="87"/>
      <c r="AO9" s="87"/>
      <c r="AP9" s="87"/>
      <c r="AQ9" s="87"/>
      <c r="AR9" s="87"/>
      <c r="AS9" s="87"/>
      <c r="AT9" s="87"/>
      <c r="AU9" s="87"/>
      <c r="AV9" s="87"/>
      <c r="AW9" s="87"/>
      <c r="AX9" s="87"/>
      <c r="AY9" s="87"/>
      <c r="AZ9" s="87"/>
      <c r="BA9" s="87"/>
      <c r="BB9" s="87"/>
      <c r="BC9" s="87"/>
      <c r="BD9" s="87"/>
      <c r="BE9" s="87"/>
      <c r="BF9" s="87"/>
      <c r="BG9" s="87"/>
      <c r="BH9" s="87"/>
      <c r="BI9" s="87"/>
      <c r="BJ9" s="87"/>
      <c r="BK9" s="87"/>
      <c r="BL9" s="87"/>
      <c r="BM9" s="87"/>
      <c r="BN9" s="87"/>
      <c r="BO9" s="87"/>
      <c r="BP9" s="87"/>
      <c r="BQ9" s="87"/>
      <c r="BR9" s="87"/>
      <c r="BS9" s="87"/>
      <c r="BT9" s="87"/>
      <c r="BU9" s="87"/>
      <c r="BV9" s="87"/>
      <c r="BW9" s="87"/>
      <c r="BX9" s="87"/>
      <c r="BY9" s="87"/>
      <c r="BZ9" s="87"/>
      <c r="CA9" s="87"/>
      <c r="CB9" s="87"/>
      <c r="CC9" s="87"/>
      <c r="CD9" s="87"/>
      <c r="CE9" s="87"/>
      <c r="CF9" s="87"/>
      <c r="CG9" s="87"/>
      <c r="CH9" s="87"/>
      <c r="CI9" s="87"/>
      <c r="CJ9" s="87"/>
      <c r="CK9" s="87"/>
      <c r="CL9" s="87"/>
      <c r="CM9" s="87"/>
      <c r="CN9" s="87"/>
      <c r="CO9" s="87"/>
      <c r="CP9" s="87"/>
      <c r="CQ9" s="87"/>
      <c r="CR9" s="87"/>
      <c r="CS9" s="87"/>
      <c r="CT9" s="87"/>
      <c r="CU9" s="87"/>
      <c r="CV9" s="87"/>
      <c r="CW9" s="87"/>
      <c r="CX9" s="87"/>
      <c r="CY9" s="87"/>
      <c r="CZ9" s="87"/>
      <c r="DA9" s="87"/>
      <c r="DB9" s="87"/>
      <c r="DC9" s="87"/>
      <c r="DD9" s="87"/>
      <c r="DE9" s="87"/>
      <c r="DF9" s="87"/>
      <c r="DG9" s="87"/>
      <c r="DH9" s="87"/>
      <c r="DI9" s="87"/>
      <c r="DJ9" s="87"/>
      <c r="DK9" s="87"/>
      <c r="DL9" s="87"/>
      <c r="DM9" s="87"/>
      <c r="DN9" s="87"/>
      <c r="DO9" s="87"/>
      <c r="DP9" s="87"/>
      <c r="DQ9" s="87"/>
      <c r="DR9" s="87"/>
      <c r="DS9" s="87"/>
      <c r="DT9" s="87"/>
      <c r="DU9" s="87"/>
      <c r="DV9" s="87"/>
      <c r="DW9" s="87"/>
      <c r="DX9" s="87"/>
      <c r="DY9" s="87"/>
      <c r="DZ9" s="87"/>
      <c r="EA9" s="87"/>
      <c r="EB9" s="87"/>
      <c r="EC9" s="87"/>
      <c r="ED9" s="87"/>
      <c r="EE9" s="87"/>
      <c r="EF9" s="87"/>
      <c r="EG9" s="87"/>
      <c r="EH9" s="87"/>
      <c r="EI9" s="87"/>
      <c r="EJ9" s="87"/>
      <c r="EK9" s="87"/>
      <c r="EL9" s="87"/>
      <c r="EM9" s="87"/>
      <c r="EN9" s="87"/>
      <c r="EO9" s="87"/>
      <c r="EP9" s="87"/>
      <c r="EQ9" s="87"/>
      <c r="ER9" s="87"/>
      <c r="ES9" s="87"/>
      <c r="ET9" s="87"/>
    </row>
    <row r="10" spans="1:150" s="98" customFormat="1" x14ac:dyDescent="0.25">
      <c r="A10" s="199" t="str">
        <f ca="1">'5. Calculation of scores'!C29</f>
        <v>Regularly weigh livestock to monitor growth rates, investigate underperformers.</v>
      </c>
      <c r="B10" s="200">
        <f ca="1">'5. Calculation of scores'!P29</f>
        <v>62.445324283559572</v>
      </c>
      <c r="C10" s="96">
        <f ca="1">IFERROR(RANK(B10,$B$3:$B$22)+COUNTIF($B$3:B10,B10)-1,"")</f>
        <v>5</v>
      </c>
      <c r="D10" s="87"/>
      <c r="E10" s="87"/>
      <c r="F10" s="87"/>
      <c r="G10" s="87"/>
      <c r="H10" s="87"/>
      <c r="I10" s="87"/>
      <c r="J10" s="87"/>
      <c r="K10" s="87"/>
      <c r="L10" s="87"/>
      <c r="M10" s="87"/>
      <c r="N10" s="87"/>
      <c r="O10" s="87"/>
      <c r="P10" s="87"/>
      <c r="Q10" s="87"/>
      <c r="R10" s="87"/>
      <c r="S10" s="87"/>
      <c r="T10" s="87"/>
      <c r="U10" s="87"/>
      <c r="V10" s="87"/>
      <c r="W10" s="87"/>
      <c r="X10" s="87"/>
      <c r="Y10" s="87"/>
      <c r="Z10" s="87"/>
      <c r="AA10" s="87"/>
      <c r="AB10" s="87"/>
      <c r="AC10" s="87"/>
      <c r="AD10" s="87"/>
      <c r="AE10" s="87"/>
      <c r="AF10" s="87"/>
      <c r="AG10" s="87"/>
      <c r="AH10" s="87"/>
      <c r="AI10" s="87"/>
      <c r="AJ10" s="87"/>
      <c r="AK10" s="87"/>
      <c r="AL10" s="87"/>
      <c r="AM10" s="87"/>
      <c r="AN10" s="87"/>
      <c r="AO10" s="87"/>
      <c r="AP10" s="87"/>
      <c r="AQ10" s="87"/>
      <c r="AR10" s="87"/>
      <c r="AS10" s="87"/>
      <c r="AT10" s="87"/>
      <c r="AU10" s="87"/>
      <c r="AV10" s="87"/>
      <c r="AW10" s="87"/>
      <c r="AX10" s="87"/>
      <c r="AY10" s="87"/>
      <c r="AZ10" s="87"/>
      <c r="BA10" s="87"/>
      <c r="BB10" s="87"/>
      <c r="BC10" s="87"/>
      <c r="BD10" s="87"/>
      <c r="BE10" s="87"/>
      <c r="BF10" s="87"/>
      <c r="BG10" s="87"/>
      <c r="BH10" s="87"/>
      <c r="BI10" s="87"/>
      <c r="BJ10" s="87"/>
      <c r="BK10" s="87"/>
      <c r="BL10" s="87"/>
      <c r="BM10" s="87"/>
      <c r="BN10" s="87"/>
      <c r="BO10" s="87"/>
      <c r="BP10" s="87"/>
      <c r="BQ10" s="87"/>
      <c r="BR10" s="87"/>
      <c r="BS10" s="87"/>
      <c r="BT10" s="87"/>
      <c r="BU10" s="87"/>
      <c r="BV10" s="87"/>
      <c r="BW10" s="87"/>
      <c r="BX10" s="87"/>
      <c r="BY10" s="87"/>
      <c r="BZ10" s="87"/>
      <c r="CA10" s="87"/>
      <c r="CB10" s="87"/>
      <c r="CC10" s="87"/>
      <c r="CD10" s="87"/>
      <c r="CE10" s="87"/>
      <c r="CF10" s="87"/>
      <c r="CG10" s="87"/>
      <c r="CH10" s="87"/>
      <c r="CI10" s="87"/>
      <c r="CJ10" s="87"/>
      <c r="CK10" s="87"/>
      <c r="CL10" s="87"/>
      <c r="CM10" s="87"/>
      <c r="CN10" s="87"/>
      <c r="CO10" s="87"/>
      <c r="CP10" s="87"/>
      <c r="CQ10" s="87"/>
      <c r="CR10" s="87"/>
      <c r="CS10" s="87"/>
      <c r="CT10" s="87"/>
      <c r="CU10" s="87"/>
      <c r="CV10" s="87"/>
      <c r="CW10" s="87"/>
      <c r="CX10" s="87"/>
      <c r="CY10" s="87"/>
      <c r="CZ10" s="87"/>
      <c r="DA10" s="87"/>
      <c r="DB10" s="87"/>
      <c r="DC10" s="87"/>
      <c r="DD10" s="87"/>
      <c r="DE10" s="87"/>
      <c r="DF10" s="87"/>
      <c r="DG10" s="87"/>
      <c r="DH10" s="87"/>
      <c r="DI10" s="87"/>
      <c r="DJ10" s="87"/>
      <c r="DK10" s="87"/>
      <c r="DL10" s="87"/>
      <c r="DM10" s="87"/>
      <c r="DN10" s="87"/>
      <c r="DO10" s="87"/>
      <c r="DP10" s="87"/>
      <c r="DQ10" s="87"/>
      <c r="DR10" s="87"/>
      <c r="DS10" s="87"/>
      <c r="DT10" s="87"/>
      <c r="DU10" s="87"/>
      <c r="DV10" s="87"/>
      <c r="DW10" s="87"/>
      <c r="DX10" s="87"/>
      <c r="DY10" s="87"/>
      <c r="DZ10" s="87"/>
      <c r="EA10" s="87"/>
      <c r="EB10" s="87"/>
      <c r="EC10" s="87"/>
      <c r="ED10" s="87"/>
      <c r="EE10" s="87"/>
      <c r="EF10" s="87"/>
      <c r="EG10" s="87"/>
      <c r="EH10" s="87"/>
      <c r="EI10" s="87"/>
      <c r="EJ10" s="87"/>
      <c r="EK10" s="87"/>
      <c r="EL10" s="87"/>
      <c r="EM10" s="87"/>
      <c r="EN10" s="87"/>
      <c r="EO10" s="87"/>
      <c r="EP10" s="87"/>
      <c r="EQ10" s="87"/>
      <c r="ER10" s="87"/>
      <c r="ES10" s="87"/>
      <c r="ET10" s="87"/>
    </row>
    <row r="11" spans="1:150" s="98" customFormat="1" x14ac:dyDescent="0.25">
      <c r="A11" s="199" t="str">
        <f ca="1">'5. Calculation of scores'!C30</f>
        <v>Strict culling regime of unproductive and poor performing animals.</v>
      </c>
      <c r="B11" s="200">
        <f ca="1">'5. Calculation of scores'!P30</f>
        <v>51.947586726998487</v>
      </c>
      <c r="C11" s="96">
        <f ca="1">IFERROR(RANK(B11,$B$3:$B$22)+COUNTIF($B$3:B11,B11)-1,"")</f>
        <v>10</v>
      </c>
      <c r="D11" s="87"/>
      <c r="E11" s="87"/>
      <c r="F11" s="87"/>
      <c r="G11" s="87"/>
      <c r="H11" s="87"/>
      <c r="I11" s="87"/>
      <c r="J11" s="87"/>
      <c r="K11" s="87"/>
      <c r="L11" s="87"/>
      <c r="M11" s="87"/>
      <c r="N11" s="87"/>
      <c r="O11" s="87"/>
      <c r="P11" s="87"/>
      <c r="Q11" s="87"/>
      <c r="R11" s="87"/>
      <c r="S11" s="87"/>
      <c r="T11" s="87"/>
      <c r="U11" s="87"/>
      <c r="V11" s="87"/>
      <c r="W11" s="87"/>
      <c r="X11" s="87"/>
      <c r="Y11" s="87"/>
      <c r="Z11" s="87"/>
      <c r="AA11" s="87"/>
      <c r="AB11" s="87"/>
      <c r="AC11" s="87"/>
      <c r="AD11" s="87"/>
      <c r="AE11" s="87"/>
      <c r="AF11" s="87"/>
      <c r="AG11" s="87"/>
      <c r="AH11" s="87"/>
      <c r="AI11" s="87"/>
      <c r="AJ11" s="87"/>
      <c r="AK11" s="87"/>
      <c r="AL11" s="87"/>
      <c r="AM11" s="87"/>
      <c r="AN11" s="87"/>
      <c r="AO11" s="87"/>
      <c r="AP11" s="87"/>
      <c r="AQ11" s="87"/>
      <c r="AR11" s="87"/>
      <c r="AS11" s="87"/>
      <c r="AT11" s="87"/>
      <c r="AU11" s="87"/>
      <c r="AV11" s="87"/>
      <c r="AW11" s="87"/>
      <c r="AX11" s="87"/>
      <c r="AY11" s="87"/>
      <c r="AZ11" s="87"/>
      <c r="BA11" s="87"/>
      <c r="BB11" s="87"/>
      <c r="BC11" s="87"/>
      <c r="BD11" s="87"/>
      <c r="BE11" s="87"/>
      <c r="BF11" s="87"/>
      <c r="BG11" s="87"/>
      <c r="BH11" s="87"/>
      <c r="BI11" s="87"/>
      <c r="BJ11" s="87"/>
      <c r="BK11" s="87"/>
      <c r="BL11" s="87"/>
      <c r="BM11" s="87"/>
      <c r="BN11" s="87"/>
      <c r="BO11" s="87"/>
      <c r="BP11" s="87"/>
      <c r="BQ11" s="87"/>
      <c r="BR11" s="87"/>
      <c r="BS11" s="87"/>
      <c r="BT11" s="87"/>
      <c r="BU11" s="87"/>
      <c r="BV11" s="87"/>
      <c r="BW11" s="87"/>
      <c r="BX11" s="87"/>
      <c r="BY11" s="87"/>
      <c r="BZ11" s="87"/>
      <c r="CA11" s="87"/>
      <c r="CB11" s="87"/>
      <c r="CC11" s="87"/>
      <c r="CD11" s="87"/>
      <c r="CE11" s="87"/>
      <c r="CF11" s="87"/>
      <c r="CG11" s="87"/>
      <c r="CH11" s="87"/>
      <c r="CI11" s="87"/>
      <c r="CJ11" s="87"/>
      <c r="CK11" s="87"/>
      <c r="CL11" s="87"/>
      <c r="CM11" s="87"/>
      <c r="CN11" s="87"/>
      <c r="CO11" s="87"/>
      <c r="CP11" s="87"/>
      <c r="CQ11" s="87"/>
      <c r="CR11" s="87"/>
      <c r="CS11" s="87"/>
      <c r="CT11" s="87"/>
      <c r="CU11" s="87"/>
      <c r="CV11" s="87"/>
      <c r="CW11" s="87"/>
      <c r="CX11" s="87"/>
      <c r="CY11" s="87"/>
      <c r="CZ11" s="87"/>
      <c r="DA11" s="87"/>
      <c r="DB11" s="87"/>
      <c r="DC11" s="87"/>
      <c r="DD11" s="87"/>
      <c r="DE11" s="87"/>
      <c r="DF11" s="87"/>
      <c r="DG11" s="87"/>
      <c r="DH11" s="87"/>
      <c r="DI11" s="87"/>
      <c r="DJ11" s="87"/>
      <c r="DK11" s="87"/>
      <c r="DL11" s="87"/>
      <c r="DM11" s="87"/>
      <c r="DN11" s="87"/>
      <c r="DO11" s="87"/>
      <c r="DP11" s="87"/>
      <c r="DQ11" s="87"/>
      <c r="DR11" s="87"/>
      <c r="DS11" s="87"/>
      <c r="DT11" s="87"/>
      <c r="DU11" s="87"/>
      <c r="DV11" s="87"/>
      <c r="DW11" s="87"/>
      <c r="DX11" s="87"/>
      <c r="DY11" s="87"/>
      <c r="DZ11" s="87"/>
      <c r="EA11" s="87"/>
      <c r="EB11" s="87"/>
      <c r="EC11" s="87"/>
      <c r="ED11" s="87"/>
      <c r="EE11" s="87"/>
      <c r="EF11" s="87"/>
      <c r="EG11" s="87"/>
      <c r="EH11" s="87"/>
      <c r="EI11" s="87"/>
      <c r="EJ11" s="87"/>
      <c r="EK11" s="87"/>
      <c r="EL11" s="87"/>
      <c r="EM11" s="87"/>
      <c r="EN11" s="87"/>
      <c r="EO11" s="87"/>
      <c r="EP11" s="87"/>
      <c r="EQ11" s="87"/>
      <c r="ER11" s="87"/>
      <c r="ES11" s="87"/>
      <c r="ET11" s="87"/>
    </row>
    <row r="12" spans="1:150" s="98" customFormat="1" x14ac:dyDescent="0.25">
      <c r="A12" s="199" t="str">
        <f ca="1">'5. Calculation of scores'!C31</f>
        <v>Improve herd management through data collection and selection.</v>
      </c>
      <c r="B12" s="200">
        <f ca="1">'5. Calculation of scores'!P31</f>
        <v>64.53619909502261</v>
      </c>
      <c r="C12" s="96">
        <f ca="1">IFERROR(RANK(B12,$B$3:$B$22)+COUNTIF($B$3:B12,B12)-1,"")</f>
        <v>3</v>
      </c>
      <c r="D12" s="87"/>
      <c r="E12" s="87"/>
      <c r="F12" s="87"/>
      <c r="G12" s="87"/>
      <c r="H12" s="87"/>
      <c r="I12" s="87"/>
      <c r="J12" s="87"/>
      <c r="K12" s="87"/>
      <c r="L12" s="87"/>
      <c r="M12" s="87"/>
      <c r="N12" s="87"/>
      <c r="O12" s="87"/>
      <c r="P12" s="87"/>
      <c r="Q12" s="87"/>
      <c r="R12" s="87"/>
      <c r="S12" s="87"/>
      <c r="T12" s="87"/>
      <c r="U12" s="87"/>
      <c r="V12" s="87"/>
      <c r="W12" s="87"/>
      <c r="X12" s="87"/>
      <c r="Y12" s="87"/>
      <c r="Z12" s="87"/>
      <c r="AA12" s="87"/>
      <c r="AB12" s="87"/>
      <c r="AC12" s="87"/>
      <c r="AD12" s="87"/>
      <c r="AE12" s="87"/>
      <c r="AF12" s="87"/>
      <c r="AG12" s="87"/>
      <c r="AH12" s="87"/>
      <c r="AI12" s="87"/>
      <c r="AJ12" s="87"/>
      <c r="AK12" s="87"/>
      <c r="AL12" s="87"/>
      <c r="AM12" s="87"/>
      <c r="AN12" s="87"/>
      <c r="AO12" s="87"/>
      <c r="AP12" s="87"/>
      <c r="AQ12" s="87"/>
      <c r="AR12" s="87"/>
      <c r="AS12" s="87"/>
      <c r="AT12" s="87"/>
      <c r="AU12" s="87"/>
      <c r="AV12" s="87"/>
      <c r="AW12" s="87"/>
      <c r="AX12" s="87"/>
      <c r="AY12" s="87"/>
      <c r="AZ12" s="87"/>
      <c r="BA12" s="87"/>
      <c r="BB12" s="87"/>
      <c r="BC12" s="87"/>
      <c r="BD12" s="87"/>
      <c r="BE12" s="87"/>
      <c r="BF12" s="87"/>
      <c r="BG12" s="87"/>
      <c r="BH12" s="87"/>
      <c r="BI12" s="87"/>
      <c r="BJ12" s="87"/>
      <c r="BK12" s="87"/>
      <c r="BL12" s="87"/>
      <c r="BM12" s="87"/>
      <c r="BN12" s="87"/>
      <c r="BO12" s="87"/>
      <c r="BP12" s="87"/>
      <c r="BQ12" s="87"/>
      <c r="BR12" s="87"/>
      <c r="BS12" s="87"/>
      <c r="BT12" s="87"/>
      <c r="BU12" s="87"/>
      <c r="BV12" s="87"/>
      <c r="BW12" s="87"/>
      <c r="BX12" s="87"/>
      <c r="BY12" s="87"/>
      <c r="BZ12" s="87"/>
      <c r="CA12" s="87"/>
      <c r="CB12" s="87"/>
      <c r="CC12" s="87"/>
      <c r="CD12" s="87"/>
      <c r="CE12" s="87"/>
      <c r="CF12" s="87"/>
      <c r="CG12" s="87"/>
      <c r="CH12" s="87"/>
      <c r="CI12" s="87"/>
      <c r="CJ12" s="87"/>
      <c r="CK12" s="87"/>
      <c r="CL12" s="87"/>
      <c r="CM12" s="87"/>
      <c r="CN12" s="87"/>
      <c r="CO12" s="87"/>
      <c r="CP12" s="87"/>
      <c r="CQ12" s="87"/>
      <c r="CR12" s="87"/>
      <c r="CS12" s="87"/>
      <c r="CT12" s="87"/>
      <c r="CU12" s="87"/>
      <c r="CV12" s="87"/>
      <c r="CW12" s="87"/>
      <c r="CX12" s="87"/>
      <c r="CY12" s="87"/>
      <c r="CZ12" s="87"/>
      <c r="DA12" s="87"/>
      <c r="DB12" s="87"/>
      <c r="DC12" s="87"/>
      <c r="DD12" s="87"/>
      <c r="DE12" s="87"/>
      <c r="DF12" s="87"/>
      <c r="DG12" s="87"/>
      <c r="DH12" s="87"/>
      <c r="DI12" s="87"/>
      <c r="DJ12" s="87"/>
      <c r="DK12" s="87"/>
      <c r="DL12" s="87"/>
      <c r="DM12" s="87"/>
      <c r="DN12" s="87"/>
      <c r="DO12" s="87"/>
      <c r="DP12" s="87"/>
      <c r="DQ12" s="87"/>
      <c r="DR12" s="87"/>
      <c r="DS12" s="87"/>
      <c r="DT12" s="87"/>
      <c r="DU12" s="87"/>
      <c r="DV12" s="87"/>
      <c r="DW12" s="87"/>
      <c r="DX12" s="87"/>
      <c r="DY12" s="87"/>
      <c r="DZ12" s="87"/>
      <c r="EA12" s="87"/>
      <c r="EB12" s="87"/>
      <c r="EC12" s="87"/>
      <c r="ED12" s="87"/>
      <c r="EE12" s="87"/>
      <c r="EF12" s="87"/>
      <c r="EG12" s="87"/>
      <c r="EH12" s="87"/>
      <c r="EI12" s="87"/>
      <c r="EJ12" s="87"/>
      <c r="EK12" s="87"/>
      <c r="EL12" s="87"/>
      <c r="EM12" s="87"/>
      <c r="EN12" s="87"/>
      <c r="EO12" s="87"/>
      <c r="EP12" s="87"/>
      <c r="EQ12" s="87"/>
      <c r="ER12" s="87"/>
      <c r="ES12" s="87"/>
      <c r="ET12" s="87"/>
    </row>
    <row r="13" spans="1:150" s="98" customFormat="1" x14ac:dyDescent="0.25">
      <c r="A13" s="199" t="str">
        <f ca="1">'5. Calculation of scores'!C32</f>
        <v>Genomic testing in breeding programme.</v>
      </c>
      <c r="B13" s="200">
        <f ca="1">'5. Calculation of scores'!P32</f>
        <v>45.522247360482652</v>
      </c>
      <c r="C13" s="96">
        <f ca="1">IFERROR(RANK(B13,$B$3:$B$22)+COUNTIF($B$3:B13,B13)-1,"")</f>
        <v>14</v>
      </c>
      <c r="D13" s="87"/>
      <c r="E13" s="87"/>
      <c r="F13" s="87"/>
      <c r="G13" s="87"/>
      <c r="H13" s="87"/>
      <c r="I13" s="87"/>
      <c r="J13" s="87"/>
      <c r="K13" s="87"/>
      <c r="L13" s="87"/>
      <c r="M13" s="87"/>
      <c r="N13" s="87"/>
      <c r="O13" s="87"/>
      <c r="P13" s="87"/>
      <c r="Q13" s="87"/>
      <c r="R13" s="87"/>
      <c r="S13" s="87"/>
      <c r="T13" s="87"/>
      <c r="U13" s="87"/>
      <c r="V13" s="87"/>
      <c r="W13" s="87"/>
      <c r="X13" s="87"/>
      <c r="Y13" s="87"/>
      <c r="Z13" s="87"/>
      <c r="AA13" s="87"/>
      <c r="AB13" s="87"/>
      <c r="AC13" s="87"/>
      <c r="AD13" s="87"/>
      <c r="AE13" s="87"/>
      <c r="AF13" s="87"/>
      <c r="AG13" s="87"/>
      <c r="AH13" s="87"/>
      <c r="AI13" s="87"/>
      <c r="AJ13" s="87"/>
      <c r="AK13" s="87"/>
      <c r="AL13" s="87"/>
      <c r="AM13" s="87"/>
      <c r="AN13" s="87"/>
      <c r="AO13" s="87"/>
      <c r="AP13" s="87"/>
      <c r="AQ13" s="87"/>
      <c r="AR13" s="87"/>
      <c r="AS13" s="87"/>
      <c r="AT13" s="87"/>
      <c r="AU13" s="87"/>
      <c r="AV13" s="87"/>
      <c r="AW13" s="87"/>
      <c r="AX13" s="87"/>
      <c r="AY13" s="87"/>
      <c r="AZ13" s="87"/>
      <c r="BA13" s="87"/>
      <c r="BB13" s="87"/>
      <c r="BC13" s="87"/>
      <c r="BD13" s="87"/>
      <c r="BE13" s="87"/>
      <c r="BF13" s="87"/>
      <c r="BG13" s="87"/>
      <c r="BH13" s="87"/>
      <c r="BI13" s="87"/>
      <c r="BJ13" s="87"/>
      <c r="BK13" s="87"/>
      <c r="BL13" s="87"/>
      <c r="BM13" s="87"/>
      <c r="BN13" s="87"/>
      <c r="BO13" s="87"/>
      <c r="BP13" s="87"/>
      <c r="BQ13" s="87"/>
      <c r="BR13" s="87"/>
      <c r="BS13" s="87"/>
      <c r="BT13" s="87"/>
      <c r="BU13" s="87"/>
      <c r="BV13" s="87"/>
      <c r="BW13" s="87"/>
      <c r="BX13" s="87"/>
      <c r="BY13" s="87"/>
      <c r="BZ13" s="87"/>
      <c r="CA13" s="87"/>
      <c r="CB13" s="87"/>
      <c r="CC13" s="87"/>
      <c r="CD13" s="87"/>
      <c r="CE13" s="87"/>
      <c r="CF13" s="87"/>
      <c r="CG13" s="87"/>
      <c r="CH13" s="87"/>
      <c r="CI13" s="87"/>
      <c r="CJ13" s="87"/>
      <c r="CK13" s="87"/>
      <c r="CL13" s="87"/>
      <c r="CM13" s="87"/>
      <c r="CN13" s="87"/>
      <c r="CO13" s="87"/>
      <c r="CP13" s="87"/>
      <c r="CQ13" s="87"/>
      <c r="CR13" s="87"/>
      <c r="CS13" s="87"/>
      <c r="CT13" s="87"/>
      <c r="CU13" s="87"/>
      <c r="CV13" s="87"/>
      <c r="CW13" s="87"/>
      <c r="CX13" s="87"/>
      <c r="CY13" s="87"/>
      <c r="CZ13" s="87"/>
      <c r="DA13" s="87"/>
      <c r="DB13" s="87"/>
      <c r="DC13" s="87"/>
      <c r="DD13" s="87"/>
      <c r="DE13" s="87"/>
      <c r="DF13" s="87"/>
      <c r="DG13" s="87"/>
      <c r="DH13" s="87"/>
      <c r="DI13" s="87"/>
      <c r="DJ13" s="87"/>
      <c r="DK13" s="87"/>
      <c r="DL13" s="87"/>
      <c r="DM13" s="87"/>
      <c r="DN13" s="87"/>
      <c r="DO13" s="87"/>
      <c r="DP13" s="87"/>
      <c r="DQ13" s="87"/>
      <c r="DR13" s="87"/>
      <c r="DS13" s="87"/>
      <c r="DT13" s="87"/>
      <c r="DU13" s="87"/>
      <c r="DV13" s="87"/>
      <c r="DW13" s="87"/>
      <c r="DX13" s="87"/>
      <c r="DY13" s="87"/>
      <c r="DZ13" s="87"/>
      <c r="EA13" s="87"/>
      <c r="EB13" s="87"/>
      <c r="EC13" s="87"/>
      <c r="ED13" s="87"/>
      <c r="EE13" s="87"/>
      <c r="EF13" s="87"/>
      <c r="EG13" s="87"/>
      <c r="EH13" s="87"/>
      <c r="EI13" s="87"/>
      <c r="EJ13" s="87"/>
      <c r="EK13" s="87"/>
      <c r="EL13" s="87"/>
      <c r="EM13" s="87"/>
      <c r="EN13" s="87"/>
      <c r="EO13" s="87"/>
      <c r="EP13" s="87"/>
      <c r="EQ13" s="87"/>
      <c r="ER13" s="87"/>
      <c r="ES13" s="87"/>
      <c r="ET13" s="87"/>
    </row>
    <row r="14" spans="1:150" s="98" customFormat="1" x14ac:dyDescent="0.25">
      <c r="A14" s="199" t="str">
        <f ca="1">'5. Calculation of scores'!C33</f>
        <v>Develop a grazing strategy to increase clover content.</v>
      </c>
      <c r="B14" s="200">
        <f ca="1">'5. Calculation of scores'!P33</f>
        <v>27.251131221719454</v>
      </c>
      <c r="C14" s="96">
        <f ca="1">IFERROR(RANK(B14,$B$3:$B$22)+COUNTIF($B$3:B14,B14)-1,"")</f>
        <v>19</v>
      </c>
      <c r="D14" s="87"/>
      <c r="E14" s="87"/>
      <c r="F14" s="87"/>
      <c r="G14" s="87"/>
      <c r="H14" s="87"/>
      <c r="I14" s="87"/>
      <c r="J14" s="87"/>
      <c r="K14" s="87"/>
      <c r="L14" s="87"/>
      <c r="M14" s="87"/>
      <c r="N14" s="87"/>
      <c r="O14" s="87"/>
      <c r="P14" s="87"/>
      <c r="Q14" s="87"/>
      <c r="R14" s="87"/>
      <c r="S14" s="87"/>
      <c r="T14" s="87"/>
      <c r="U14" s="87"/>
      <c r="V14" s="87"/>
      <c r="W14" s="87"/>
      <c r="X14" s="87"/>
      <c r="Y14" s="87"/>
      <c r="Z14" s="87"/>
      <c r="AA14" s="87"/>
      <c r="AB14" s="87"/>
      <c r="AC14" s="87"/>
      <c r="AD14" s="87"/>
      <c r="AE14" s="87"/>
      <c r="AF14" s="87"/>
      <c r="AG14" s="87"/>
      <c r="AH14" s="87"/>
      <c r="AI14" s="87"/>
      <c r="AJ14" s="87"/>
      <c r="AK14" s="87"/>
      <c r="AL14" s="87"/>
      <c r="AM14" s="87"/>
      <c r="AN14" s="87"/>
      <c r="AO14" s="87"/>
      <c r="AP14" s="87"/>
      <c r="AQ14" s="87"/>
      <c r="AR14" s="87"/>
      <c r="AS14" s="87"/>
      <c r="AT14" s="87"/>
      <c r="AU14" s="87"/>
      <c r="AV14" s="87"/>
      <c r="AW14" s="87"/>
      <c r="AX14" s="87"/>
      <c r="AY14" s="87"/>
      <c r="AZ14" s="87"/>
      <c r="BA14" s="87"/>
      <c r="BB14" s="87"/>
      <c r="BC14" s="87"/>
      <c r="BD14" s="87"/>
      <c r="BE14" s="87"/>
      <c r="BF14" s="87"/>
      <c r="BG14" s="87"/>
      <c r="BH14" s="87"/>
      <c r="BI14" s="87"/>
      <c r="BJ14" s="87"/>
      <c r="BK14" s="87"/>
      <c r="BL14" s="87"/>
      <c r="BM14" s="87"/>
      <c r="BN14" s="87"/>
      <c r="BO14" s="87"/>
      <c r="BP14" s="87"/>
      <c r="BQ14" s="87"/>
      <c r="BR14" s="87"/>
      <c r="BS14" s="87"/>
      <c r="BT14" s="87"/>
      <c r="BU14" s="87"/>
      <c r="BV14" s="87"/>
      <c r="BW14" s="87"/>
      <c r="BX14" s="87"/>
      <c r="BY14" s="87"/>
      <c r="BZ14" s="87"/>
      <c r="CA14" s="87"/>
      <c r="CB14" s="87"/>
      <c r="CC14" s="87"/>
      <c r="CD14" s="87"/>
      <c r="CE14" s="87"/>
      <c r="CF14" s="87"/>
      <c r="CG14" s="87"/>
      <c r="CH14" s="87"/>
      <c r="CI14" s="87"/>
      <c r="CJ14" s="87"/>
      <c r="CK14" s="87"/>
      <c r="CL14" s="87"/>
      <c r="CM14" s="87"/>
      <c r="CN14" s="87"/>
      <c r="CO14" s="87"/>
      <c r="CP14" s="87"/>
      <c r="CQ14" s="87"/>
      <c r="CR14" s="87"/>
      <c r="CS14" s="87"/>
      <c r="CT14" s="87"/>
      <c r="CU14" s="87"/>
      <c r="CV14" s="87"/>
      <c r="CW14" s="87"/>
      <c r="CX14" s="87"/>
      <c r="CY14" s="87"/>
      <c r="CZ14" s="87"/>
      <c r="DA14" s="87"/>
      <c r="DB14" s="87"/>
      <c r="DC14" s="87"/>
      <c r="DD14" s="87"/>
      <c r="DE14" s="87"/>
      <c r="DF14" s="87"/>
      <c r="DG14" s="87"/>
      <c r="DH14" s="87"/>
      <c r="DI14" s="87"/>
      <c r="DJ14" s="87"/>
      <c r="DK14" s="87"/>
      <c r="DL14" s="87"/>
      <c r="DM14" s="87"/>
      <c r="DN14" s="87"/>
      <c r="DO14" s="87"/>
      <c r="DP14" s="87"/>
      <c r="DQ14" s="87"/>
      <c r="DR14" s="87"/>
      <c r="DS14" s="87"/>
      <c r="DT14" s="87"/>
      <c r="DU14" s="87"/>
      <c r="DV14" s="87"/>
      <c r="DW14" s="87"/>
      <c r="DX14" s="87"/>
      <c r="DY14" s="87"/>
      <c r="DZ14" s="87"/>
      <c r="EA14" s="87"/>
      <c r="EB14" s="87"/>
      <c r="EC14" s="87"/>
      <c r="ED14" s="87"/>
      <c r="EE14" s="87"/>
      <c r="EF14" s="87"/>
      <c r="EG14" s="87"/>
      <c r="EH14" s="87"/>
      <c r="EI14" s="87"/>
      <c r="EJ14" s="87"/>
      <c r="EK14" s="87"/>
      <c r="EL14" s="87"/>
      <c r="EM14" s="87"/>
      <c r="EN14" s="87"/>
      <c r="EO14" s="87"/>
      <c r="EP14" s="87"/>
      <c r="EQ14" s="87"/>
      <c r="ER14" s="87"/>
      <c r="ES14" s="87"/>
      <c r="ET14" s="87"/>
    </row>
    <row r="15" spans="1:150" s="98" customFormat="1" x14ac:dyDescent="0.25">
      <c r="A15" s="199" t="str">
        <f ca="1">'5. Calculation of scores'!C34</f>
        <v>Investigate the potential of a multispecies sward.</v>
      </c>
      <c r="B15" s="200">
        <f ca="1">'5. Calculation of scores'!P34</f>
        <v>37.435897435897438</v>
      </c>
      <c r="C15" s="96">
        <f ca="1">IFERROR(RANK(B15,$B$3:$B$22)+COUNTIF($B$3:B15,B15)-1,"")</f>
        <v>17</v>
      </c>
      <c r="D15" s="87"/>
      <c r="E15" s="87"/>
      <c r="F15" s="87"/>
      <c r="G15" s="87"/>
      <c r="H15" s="87"/>
      <c r="I15" s="87"/>
      <c r="J15" s="87"/>
      <c r="K15" s="87"/>
      <c r="L15" s="87"/>
      <c r="M15" s="87"/>
      <c r="N15" s="87"/>
      <c r="O15" s="87"/>
      <c r="P15" s="87"/>
      <c r="Q15" s="87"/>
      <c r="R15" s="87"/>
      <c r="S15" s="87"/>
      <c r="T15" s="87"/>
      <c r="U15" s="87"/>
      <c r="V15" s="87"/>
      <c r="W15" s="87"/>
      <c r="X15" s="87"/>
      <c r="Y15" s="87"/>
      <c r="Z15" s="87"/>
      <c r="AA15" s="87"/>
      <c r="AB15" s="87"/>
      <c r="AC15" s="87"/>
      <c r="AD15" s="87"/>
      <c r="AE15" s="87"/>
      <c r="AF15" s="87"/>
      <c r="AG15" s="87"/>
      <c r="AH15" s="87"/>
      <c r="AI15" s="87"/>
      <c r="AJ15" s="87"/>
      <c r="AK15" s="87"/>
      <c r="AL15" s="87"/>
      <c r="AM15" s="87"/>
      <c r="AN15" s="87"/>
      <c r="AO15" s="87"/>
      <c r="AP15" s="87"/>
      <c r="AQ15" s="87"/>
      <c r="AR15" s="87"/>
      <c r="AS15" s="87"/>
      <c r="AT15" s="87"/>
      <c r="AU15" s="87"/>
      <c r="AV15" s="87"/>
      <c r="AW15" s="87"/>
      <c r="AX15" s="87"/>
      <c r="AY15" s="87"/>
      <c r="AZ15" s="87"/>
      <c r="BA15" s="87"/>
      <c r="BB15" s="87"/>
      <c r="BC15" s="87"/>
      <c r="BD15" s="87"/>
      <c r="BE15" s="87"/>
      <c r="BF15" s="87"/>
      <c r="BG15" s="87"/>
      <c r="BH15" s="87"/>
      <c r="BI15" s="87"/>
      <c r="BJ15" s="87"/>
      <c r="BK15" s="87"/>
      <c r="BL15" s="87"/>
      <c r="BM15" s="87"/>
      <c r="BN15" s="87"/>
      <c r="BO15" s="87"/>
      <c r="BP15" s="87"/>
      <c r="BQ15" s="87"/>
      <c r="BR15" s="87"/>
      <c r="BS15" s="87"/>
      <c r="BT15" s="87"/>
      <c r="BU15" s="87"/>
      <c r="BV15" s="87"/>
      <c r="BW15" s="87"/>
      <c r="BX15" s="87"/>
      <c r="BY15" s="87"/>
      <c r="BZ15" s="87"/>
      <c r="CA15" s="87"/>
      <c r="CB15" s="87"/>
      <c r="CC15" s="87"/>
      <c r="CD15" s="87"/>
      <c r="CE15" s="87"/>
      <c r="CF15" s="87"/>
      <c r="CG15" s="87"/>
      <c r="CH15" s="87"/>
      <c r="CI15" s="87"/>
      <c r="CJ15" s="87"/>
      <c r="CK15" s="87"/>
      <c r="CL15" s="87"/>
      <c r="CM15" s="87"/>
      <c r="CN15" s="87"/>
      <c r="CO15" s="87"/>
      <c r="CP15" s="87"/>
      <c r="CQ15" s="87"/>
      <c r="CR15" s="87"/>
      <c r="CS15" s="87"/>
      <c r="CT15" s="87"/>
      <c r="CU15" s="87"/>
      <c r="CV15" s="87"/>
      <c r="CW15" s="87"/>
      <c r="CX15" s="87"/>
      <c r="CY15" s="87"/>
      <c r="CZ15" s="87"/>
      <c r="DA15" s="87"/>
      <c r="DB15" s="87"/>
      <c r="DC15" s="87"/>
      <c r="DD15" s="87"/>
      <c r="DE15" s="87"/>
      <c r="DF15" s="87"/>
      <c r="DG15" s="87"/>
      <c r="DH15" s="87"/>
      <c r="DI15" s="87"/>
      <c r="DJ15" s="87"/>
      <c r="DK15" s="87"/>
      <c r="DL15" s="87"/>
      <c r="DM15" s="87"/>
      <c r="DN15" s="87"/>
      <c r="DO15" s="87"/>
      <c r="DP15" s="87"/>
      <c r="DQ15" s="87"/>
      <c r="DR15" s="87"/>
      <c r="DS15" s="87"/>
      <c r="DT15" s="87"/>
      <c r="DU15" s="87"/>
      <c r="DV15" s="87"/>
      <c r="DW15" s="87"/>
      <c r="DX15" s="87"/>
      <c r="DY15" s="87"/>
      <c r="DZ15" s="87"/>
      <c r="EA15" s="87"/>
      <c r="EB15" s="87"/>
      <c r="EC15" s="87"/>
      <c r="ED15" s="87"/>
      <c r="EE15" s="87"/>
      <c r="EF15" s="87"/>
      <c r="EG15" s="87"/>
      <c r="EH15" s="87"/>
      <c r="EI15" s="87"/>
      <c r="EJ15" s="87"/>
      <c r="EK15" s="87"/>
      <c r="EL15" s="87"/>
      <c r="EM15" s="87"/>
      <c r="EN15" s="87"/>
      <c r="EO15" s="87"/>
      <c r="EP15" s="87"/>
      <c r="EQ15" s="87"/>
      <c r="ER15" s="87"/>
      <c r="ES15" s="87"/>
      <c r="ET15" s="87"/>
    </row>
    <row r="16" spans="1:150" s="98" customFormat="1" x14ac:dyDescent="0.25">
      <c r="A16" s="199" t="str">
        <f ca="1">'5. Calculation of scores'!C35</f>
        <v>Implement a grazing plan including regular pasture management.</v>
      </c>
      <c r="B16" s="200">
        <f ca="1">'5. Calculation of scores'!P35</f>
        <v>37.545248868778273</v>
      </c>
      <c r="C16" s="96">
        <f ca="1">IFERROR(RANK(B16,$B$3:$B$22)+COUNTIF($B$3:B16,B16)-1,"")</f>
        <v>16</v>
      </c>
      <c r="D16" s="87"/>
      <c r="E16" s="87"/>
      <c r="F16" s="87"/>
      <c r="G16" s="87"/>
      <c r="H16" s="87"/>
      <c r="I16" s="87"/>
      <c r="J16" s="87"/>
      <c r="K16" s="87"/>
      <c r="L16" s="87"/>
      <c r="M16" s="87"/>
      <c r="N16" s="87"/>
      <c r="O16" s="87"/>
      <c r="P16" s="87"/>
      <c r="Q16" s="87"/>
      <c r="R16" s="87"/>
      <c r="S16" s="87"/>
      <c r="T16" s="87"/>
      <c r="U16" s="87"/>
      <c r="V16" s="87"/>
      <c r="W16" s="87"/>
      <c r="X16" s="87"/>
      <c r="Y16" s="87"/>
      <c r="Z16" s="87"/>
      <c r="AA16" s="87"/>
      <c r="AB16" s="87"/>
      <c r="AC16" s="87"/>
      <c r="AD16" s="87"/>
      <c r="AE16" s="87"/>
      <c r="AF16" s="87"/>
      <c r="AG16" s="87"/>
      <c r="AH16" s="87"/>
      <c r="AI16" s="87"/>
      <c r="AJ16" s="87"/>
      <c r="AK16" s="87"/>
      <c r="AL16" s="87"/>
      <c r="AM16" s="87"/>
      <c r="AN16" s="87"/>
      <c r="AO16" s="87"/>
      <c r="AP16" s="87"/>
      <c r="AQ16" s="87"/>
      <c r="AR16" s="87"/>
      <c r="AS16" s="87"/>
      <c r="AT16" s="87"/>
      <c r="AU16" s="87"/>
      <c r="AV16" s="87"/>
      <c r="AW16" s="87"/>
      <c r="AX16" s="87"/>
      <c r="AY16" s="87"/>
      <c r="AZ16" s="87"/>
      <c r="BA16" s="87"/>
      <c r="BB16" s="87"/>
      <c r="BC16" s="87"/>
      <c r="BD16" s="87"/>
      <c r="BE16" s="87"/>
      <c r="BF16" s="87"/>
      <c r="BG16" s="87"/>
      <c r="BH16" s="87"/>
      <c r="BI16" s="87"/>
      <c r="BJ16" s="87"/>
      <c r="BK16" s="87"/>
      <c r="BL16" s="87"/>
      <c r="BM16" s="87"/>
      <c r="BN16" s="87"/>
      <c r="BO16" s="87"/>
      <c r="BP16" s="87"/>
      <c r="BQ16" s="87"/>
      <c r="BR16" s="87"/>
      <c r="BS16" s="87"/>
      <c r="BT16" s="87"/>
      <c r="BU16" s="87"/>
      <c r="BV16" s="87"/>
      <c r="BW16" s="87"/>
      <c r="BX16" s="87"/>
      <c r="BY16" s="87"/>
      <c r="BZ16" s="87"/>
      <c r="CA16" s="87"/>
      <c r="CB16" s="87"/>
      <c r="CC16" s="87"/>
      <c r="CD16" s="87"/>
      <c r="CE16" s="87"/>
      <c r="CF16" s="87"/>
      <c r="CG16" s="87"/>
      <c r="CH16" s="87"/>
      <c r="CI16" s="87"/>
      <c r="CJ16" s="87"/>
      <c r="CK16" s="87"/>
      <c r="CL16" s="87"/>
      <c r="CM16" s="87"/>
      <c r="CN16" s="87"/>
      <c r="CO16" s="87"/>
      <c r="CP16" s="87"/>
      <c r="CQ16" s="87"/>
      <c r="CR16" s="87"/>
      <c r="CS16" s="87"/>
      <c r="CT16" s="87"/>
      <c r="CU16" s="87"/>
      <c r="CV16" s="87"/>
      <c r="CW16" s="87"/>
      <c r="CX16" s="87"/>
      <c r="CY16" s="87"/>
      <c r="CZ16" s="87"/>
      <c r="DA16" s="87"/>
      <c r="DB16" s="87"/>
      <c r="DC16" s="87"/>
      <c r="DD16" s="87"/>
      <c r="DE16" s="87"/>
      <c r="DF16" s="87"/>
      <c r="DG16" s="87"/>
      <c r="DH16" s="87"/>
      <c r="DI16" s="87"/>
      <c r="DJ16" s="87"/>
      <c r="DK16" s="87"/>
      <c r="DL16" s="87"/>
      <c r="DM16" s="87"/>
      <c r="DN16" s="87"/>
      <c r="DO16" s="87"/>
      <c r="DP16" s="87"/>
      <c r="DQ16" s="87"/>
      <c r="DR16" s="87"/>
      <c r="DS16" s="87"/>
      <c r="DT16" s="87"/>
      <c r="DU16" s="87"/>
      <c r="DV16" s="87"/>
      <c r="DW16" s="87"/>
      <c r="DX16" s="87"/>
      <c r="DY16" s="87"/>
      <c r="DZ16" s="87"/>
      <c r="EA16" s="87"/>
      <c r="EB16" s="87"/>
      <c r="EC16" s="87"/>
      <c r="ED16" s="87"/>
      <c r="EE16" s="87"/>
      <c r="EF16" s="87"/>
      <c r="EG16" s="87"/>
      <c r="EH16" s="87"/>
      <c r="EI16" s="87"/>
      <c r="EJ16" s="87"/>
      <c r="EK16" s="87"/>
      <c r="EL16" s="87"/>
      <c r="EM16" s="87"/>
      <c r="EN16" s="87"/>
      <c r="EO16" s="87"/>
      <c r="EP16" s="87"/>
      <c r="EQ16" s="87"/>
      <c r="ER16" s="87"/>
      <c r="ES16" s="87"/>
      <c r="ET16" s="87"/>
    </row>
    <row r="17" spans="1:150" s="98" customFormat="1" x14ac:dyDescent="0.25">
      <c r="A17" s="199" t="str">
        <f ca="1">'5. Calculation of scores'!C36</f>
        <v>Improve forage quality.</v>
      </c>
      <c r="B17" s="200">
        <f ca="1">'5. Calculation of scores'!P36</f>
        <v>58.83861236802413</v>
      </c>
      <c r="C17" s="96">
        <f ca="1">IFERROR(RANK(B17,$B$3:$B$22)+COUNTIF($B$3:B17,B17)-1,"")</f>
        <v>7</v>
      </c>
      <c r="D17" s="87"/>
      <c r="E17" s="87"/>
      <c r="F17" s="87"/>
      <c r="G17" s="87"/>
      <c r="H17" s="87"/>
      <c r="I17" s="87"/>
      <c r="J17" s="87"/>
      <c r="K17" s="87"/>
      <c r="L17" s="87"/>
      <c r="M17" s="87"/>
      <c r="N17" s="87"/>
      <c r="O17" s="87"/>
      <c r="P17" s="87"/>
      <c r="Q17" s="87"/>
      <c r="R17" s="87"/>
      <c r="S17" s="87"/>
      <c r="T17" s="87"/>
      <c r="U17" s="87"/>
      <c r="V17" s="87"/>
      <c r="W17" s="87"/>
      <c r="X17" s="87"/>
      <c r="Y17" s="87"/>
      <c r="Z17" s="87"/>
      <c r="AA17" s="87"/>
      <c r="AB17" s="87"/>
      <c r="AC17" s="87"/>
      <c r="AD17" s="87"/>
      <c r="AE17" s="87"/>
      <c r="AF17" s="87"/>
      <c r="AG17" s="87"/>
      <c r="AH17" s="87"/>
      <c r="AI17" s="87"/>
      <c r="AJ17" s="87"/>
      <c r="AK17" s="87"/>
      <c r="AL17" s="87"/>
      <c r="AM17" s="87"/>
      <c r="AN17" s="87"/>
      <c r="AO17" s="87"/>
      <c r="AP17" s="87"/>
      <c r="AQ17" s="87"/>
      <c r="AR17" s="87"/>
      <c r="AS17" s="87"/>
      <c r="AT17" s="87"/>
      <c r="AU17" s="87"/>
      <c r="AV17" s="87"/>
      <c r="AW17" s="87"/>
      <c r="AX17" s="87"/>
      <c r="AY17" s="87"/>
      <c r="AZ17" s="87"/>
      <c r="BA17" s="87"/>
      <c r="BB17" s="87"/>
      <c r="BC17" s="87"/>
      <c r="BD17" s="87"/>
      <c r="BE17" s="87"/>
      <c r="BF17" s="87"/>
      <c r="BG17" s="87"/>
      <c r="BH17" s="87"/>
      <c r="BI17" s="87"/>
      <c r="BJ17" s="87"/>
      <c r="BK17" s="87"/>
      <c r="BL17" s="87"/>
      <c r="BM17" s="87"/>
      <c r="BN17" s="87"/>
      <c r="BO17" s="87"/>
      <c r="BP17" s="87"/>
      <c r="BQ17" s="87"/>
      <c r="BR17" s="87"/>
      <c r="BS17" s="87"/>
      <c r="BT17" s="87"/>
      <c r="BU17" s="87"/>
      <c r="BV17" s="87"/>
      <c r="BW17" s="87"/>
      <c r="BX17" s="87"/>
      <c r="BY17" s="87"/>
      <c r="BZ17" s="87"/>
      <c r="CA17" s="87"/>
      <c r="CB17" s="87"/>
      <c r="CC17" s="87"/>
      <c r="CD17" s="87"/>
      <c r="CE17" s="87"/>
      <c r="CF17" s="87"/>
      <c r="CG17" s="87"/>
      <c r="CH17" s="87"/>
      <c r="CI17" s="87"/>
      <c r="CJ17" s="87"/>
      <c r="CK17" s="87"/>
      <c r="CL17" s="87"/>
      <c r="CM17" s="87"/>
      <c r="CN17" s="87"/>
      <c r="CO17" s="87"/>
      <c r="CP17" s="87"/>
      <c r="CQ17" s="87"/>
      <c r="CR17" s="87"/>
      <c r="CS17" s="87"/>
      <c r="CT17" s="87"/>
      <c r="CU17" s="87"/>
      <c r="CV17" s="87"/>
      <c r="CW17" s="87"/>
      <c r="CX17" s="87"/>
      <c r="CY17" s="87"/>
      <c r="CZ17" s="87"/>
      <c r="DA17" s="87"/>
      <c r="DB17" s="87"/>
      <c r="DC17" s="87"/>
      <c r="DD17" s="87"/>
      <c r="DE17" s="87"/>
      <c r="DF17" s="87"/>
      <c r="DG17" s="87"/>
      <c r="DH17" s="87"/>
      <c r="DI17" s="87"/>
      <c r="DJ17" s="87"/>
      <c r="DK17" s="87"/>
      <c r="DL17" s="87"/>
      <c r="DM17" s="87"/>
      <c r="DN17" s="87"/>
      <c r="DO17" s="87"/>
      <c r="DP17" s="87"/>
      <c r="DQ17" s="87"/>
      <c r="DR17" s="87"/>
      <c r="DS17" s="87"/>
      <c r="DT17" s="87"/>
      <c r="DU17" s="87"/>
      <c r="DV17" s="87"/>
      <c r="DW17" s="87"/>
      <c r="DX17" s="87"/>
      <c r="DY17" s="87"/>
      <c r="DZ17" s="87"/>
      <c r="EA17" s="87"/>
      <c r="EB17" s="87"/>
      <c r="EC17" s="87"/>
      <c r="ED17" s="87"/>
      <c r="EE17" s="87"/>
      <c r="EF17" s="87"/>
      <c r="EG17" s="87"/>
      <c r="EH17" s="87"/>
      <c r="EI17" s="87"/>
      <c r="EJ17" s="87"/>
      <c r="EK17" s="87"/>
      <c r="EL17" s="87"/>
      <c r="EM17" s="87"/>
      <c r="EN17" s="87"/>
      <c r="EO17" s="87"/>
      <c r="EP17" s="87"/>
      <c r="EQ17" s="87"/>
      <c r="ER17" s="87"/>
      <c r="ES17" s="87"/>
      <c r="ET17" s="87"/>
    </row>
    <row r="18" spans="1:150" s="98" customFormat="1" x14ac:dyDescent="0.25">
      <c r="A18" s="199" t="str">
        <f ca="1">'5. Calculation of scores'!C37</f>
        <v>Analyse forage quality.</v>
      </c>
      <c r="B18" s="200">
        <f ca="1">'5. Calculation of scores'!P37</f>
        <v>61.602564102564095</v>
      </c>
      <c r="C18" s="96">
        <f ca="1">IFERROR(RANK(B18,$B$3:$B$22)+COUNTIF($B$3:B18,B18)-1,"")</f>
        <v>6</v>
      </c>
      <c r="D18" s="87"/>
      <c r="E18" s="87"/>
      <c r="F18" s="87"/>
      <c r="G18" s="87"/>
      <c r="H18" s="87"/>
      <c r="I18" s="87"/>
      <c r="J18" s="87"/>
      <c r="K18" s="87"/>
      <c r="L18" s="87"/>
      <c r="M18" s="87"/>
      <c r="N18" s="87"/>
      <c r="O18" s="87"/>
      <c r="P18" s="87"/>
      <c r="Q18" s="87"/>
      <c r="R18" s="87"/>
      <c r="S18" s="87"/>
      <c r="T18" s="87"/>
      <c r="U18" s="87"/>
      <c r="V18" s="87"/>
      <c r="W18" s="87"/>
      <c r="X18" s="87"/>
      <c r="Y18" s="87"/>
      <c r="Z18" s="87"/>
      <c r="AA18" s="87"/>
      <c r="AB18" s="87"/>
      <c r="AC18" s="87"/>
      <c r="AD18" s="87"/>
      <c r="AE18" s="87"/>
      <c r="AF18" s="87"/>
      <c r="AG18" s="87"/>
      <c r="AH18" s="87"/>
      <c r="AI18" s="87"/>
      <c r="AJ18" s="87"/>
      <c r="AK18" s="87"/>
      <c r="AL18" s="87"/>
      <c r="AM18" s="87"/>
      <c r="AN18" s="87"/>
      <c r="AO18" s="87"/>
      <c r="AP18" s="87"/>
      <c r="AQ18" s="87"/>
      <c r="AR18" s="87"/>
      <c r="AS18" s="87"/>
      <c r="AT18" s="87"/>
      <c r="AU18" s="87"/>
      <c r="AV18" s="87"/>
      <c r="AW18" s="87"/>
      <c r="AX18" s="87"/>
      <c r="AY18" s="87"/>
      <c r="AZ18" s="87"/>
      <c r="BA18" s="87"/>
      <c r="BB18" s="87"/>
      <c r="BC18" s="87"/>
      <c r="BD18" s="87"/>
      <c r="BE18" s="87"/>
      <c r="BF18" s="87"/>
      <c r="BG18" s="87"/>
      <c r="BH18" s="87"/>
      <c r="BI18" s="87"/>
      <c r="BJ18" s="87"/>
      <c r="BK18" s="87"/>
      <c r="BL18" s="87"/>
      <c r="BM18" s="87"/>
      <c r="BN18" s="87"/>
      <c r="BO18" s="87"/>
      <c r="BP18" s="87"/>
      <c r="BQ18" s="87"/>
      <c r="BR18" s="87"/>
      <c r="BS18" s="87"/>
      <c r="BT18" s="87"/>
      <c r="BU18" s="87"/>
      <c r="BV18" s="87"/>
      <c r="BW18" s="87"/>
      <c r="BX18" s="87"/>
      <c r="BY18" s="87"/>
      <c r="BZ18" s="87"/>
      <c r="CA18" s="87"/>
      <c r="CB18" s="87"/>
      <c r="CC18" s="87"/>
      <c r="CD18" s="87"/>
      <c r="CE18" s="87"/>
      <c r="CF18" s="87"/>
      <c r="CG18" s="87"/>
      <c r="CH18" s="87"/>
      <c r="CI18" s="87"/>
      <c r="CJ18" s="87"/>
      <c r="CK18" s="87"/>
      <c r="CL18" s="87"/>
      <c r="CM18" s="87"/>
      <c r="CN18" s="87"/>
      <c r="CO18" s="87"/>
      <c r="CP18" s="87"/>
      <c r="CQ18" s="87"/>
      <c r="CR18" s="87"/>
      <c r="CS18" s="87"/>
      <c r="CT18" s="87"/>
      <c r="CU18" s="87"/>
      <c r="CV18" s="87"/>
      <c r="CW18" s="87"/>
      <c r="CX18" s="87"/>
      <c r="CY18" s="87"/>
      <c r="CZ18" s="87"/>
      <c r="DA18" s="87"/>
      <c r="DB18" s="87"/>
      <c r="DC18" s="87"/>
      <c r="DD18" s="87"/>
      <c r="DE18" s="87"/>
      <c r="DF18" s="87"/>
      <c r="DG18" s="87"/>
      <c r="DH18" s="87"/>
      <c r="DI18" s="87"/>
      <c r="DJ18" s="87"/>
      <c r="DK18" s="87"/>
      <c r="DL18" s="87"/>
      <c r="DM18" s="87"/>
      <c r="DN18" s="87"/>
      <c r="DO18" s="87"/>
      <c r="DP18" s="87"/>
      <c r="DQ18" s="87"/>
      <c r="DR18" s="87"/>
      <c r="DS18" s="87"/>
      <c r="DT18" s="87"/>
      <c r="DU18" s="87"/>
      <c r="DV18" s="87"/>
      <c r="DW18" s="87"/>
      <c r="DX18" s="87"/>
      <c r="DY18" s="87"/>
      <c r="DZ18" s="87"/>
      <c r="EA18" s="87"/>
      <c r="EB18" s="87"/>
      <c r="EC18" s="87"/>
      <c r="ED18" s="87"/>
      <c r="EE18" s="87"/>
      <c r="EF18" s="87"/>
      <c r="EG18" s="87"/>
      <c r="EH18" s="87"/>
      <c r="EI18" s="87"/>
      <c r="EJ18" s="87"/>
      <c r="EK18" s="87"/>
      <c r="EL18" s="87"/>
      <c r="EM18" s="87"/>
      <c r="EN18" s="87"/>
      <c r="EO18" s="87"/>
      <c r="EP18" s="87"/>
      <c r="EQ18" s="87"/>
      <c r="ER18" s="87"/>
      <c r="ES18" s="87"/>
      <c r="ET18" s="87"/>
    </row>
    <row r="19" spans="1:150" s="98" customFormat="1" x14ac:dyDescent="0.25">
      <c r="A19" s="199" t="str">
        <f ca="1">'5. Calculation of scores'!C38</f>
        <v>Optimise nutrient application to grassland.</v>
      </c>
      <c r="B19" s="200">
        <f ca="1">'5. Calculation of scores'!P38</f>
        <v>46.540346907993971</v>
      </c>
      <c r="C19" s="96">
        <f ca="1">IFERROR(RANK(B19,$B$3:$B$22)+COUNTIF($B$3:B19,B19)-1,"")</f>
        <v>13</v>
      </c>
      <c r="D19" s="87"/>
      <c r="E19" s="87"/>
      <c r="F19" s="87"/>
      <c r="G19" s="87"/>
      <c r="H19" s="87"/>
      <c r="I19" s="87"/>
      <c r="J19" s="87"/>
      <c r="K19" s="87"/>
      <c r="L19" s="87"/>
      <c r="M19" s="87"/>
      <c r="N19" s="87"/>
      <c r="O19" s="87"/>
      <c r="P19" s="87"/>
      <c r="Q19" s="87"/>
      <c r="R19" s="87"/>
      <c r="S19" s="87"/>
      <c r="T19" s="87"/>
      <c r="U19" s="87"/>
      <c r="V19" s="87"/>
      <c r="W19" s="87"/>
      <c r="X19" s="87"/>
      <c r="Y19" s="87"/>
      <c r="Z19" s="87"/>
      <c r="AA19" s="87"/>
      <c r="AB19" s="87"/>
      <c r="AC19" s="87"/>
      <c r="AD19" s="87"/>
      <c r="AE19" s="87"/>
      <c r="AF19" s="87"/>
      <c r="AG19" s="87"/>
      <c r="AH19" s="87"/>
      <c r="AI19" s="87"/>
      <c r="AJ19" s="87"/>
      <c r="AK19" s="87"/>
      <c r="AL19" s="87"/>
      <c r="AM19" s="87"/>
      <c r="AN19" s="87"/>
      <c r="AO19" s="87"/>
      <c r="AP19" s="87"/>
      <c r="AQ19" s="87"/>
      <c r="AR19" s="87"/>
      <c r="AS19" s="87"/>
      <c r="AT19" s="87"/>
      <c r="AU19" s="87"/>
      <c r="AV19" s="87"/>
      <c r="AW19" s="87"/>
      <c r="AX19" s="87"/>
      <c r="AY19" s="87"/>
      <c r="AZ19" s="87"/>
      <c r="BA19" s="87"/>
      <c r="BB19" s="87"/>
      <c r="BC19" s="87"/>
      <c r="BD19" s="87"/>
      <c r="BE19" s="87"/>
      <c r="BF19" s="87"/>
      <c r="BG19" s="87"/>
      <c r="BH19" s="87"/>
      <c r="BI19" s="87"/>
      <c r="BJ19" s="87"/>
      <c r="BK19" s="87"/>
      <c r="BL19" s="87"/>
      <c r="BM19" s="87"/>
      <c r="BN19" s="87"/>
      <c r="BO19" s="87"/>
      <c r="BP19" s="87"/>
      <c r="BQ19" s="87"/>
      <c r="BR19" s="87"/>
      <c r="BS19" s="87"/>
      <c r="BT19" s="87"/>
      <c r="BU19" s="87"/>
      <c r="BV19" s="87"/>
      <c r="BW19" s="87"/>
      <c r="BX19" s="87"/>
      <c r="BY19" s="87"/>
      <c r="BZ19" s="87"/>
      <c r="CA19" s="87"/>
      <c r="CB19" s="87"/>
      <c r="CC19" s="87"/>
      <c r="CD19" s="87"/>
      <c r="CE19" s="87"/>
      <c r="CF19" s="87"/>
      <c r="CG19" s="87"/>
      <c r="CH19" s="87"/>
      <c r="CI19" s="87"/>
      <c r="CJ19" s="87"/>
      <c r="CK19" s="87"/>
      <c r="CL19" s="87"/>
      <c r="CM19" s="87"/>
      <c r="CN19" s="87"/>
      <c r="CO19" s="87"/>
      <c r="CP19" s="87"/>
      <c r="CQ19" s="87"/>
      <c r="CR19" s="87"/>
      <c r="CS19" s="87"/>
      <c r="CT19" s="87"/>
      <c r="CU19" s="87"/>
      <c r="CV19" s="87"/>
      <c r="CW19" s="87"/>
      <c r="CX19" s="87"/>
      <c r="CY19" s="87"/>
      <c r="CZ19" s="87"/>
      <c r="DA19" s="87"/>
      <c r="DB19" s="87"/>
      <c r="DC19" s="87"/>
      <c r="DD19" s="87"/>
      <c r="DE19" s="87"/>
      <c r="DF19" s="87"/>
      <c r="DG19" s="87"/>
      <c r="DH19" s="87"/>
      <c r="DI19" s="87"/>
      <c r="DJ19" s="87"/>
      <c r="DK19" s="87"/>
      <c r="DL19" s="87"/>
      <c r="DM19" s="87"/>
      <c r="DN19" s="87"/>
      <c r="DO19" s="87"/>
      <c r="DP19" s="87"/>
      <c r="DQ19" s="87"/>
      <c r="DR19" s="87"/>
      <c r="DS19" s="87"/>
      <c r="DT19" s="87"/>
      <c r="DU19" s="87"/>
      <c r="DV19" s="87"/>
      <c r="DW19" s="87"/>
      <c r="DX19" s="87"/>
      <c r="DY19" s="87"/>
      <c r="DZ19" s="87"/>
      <c r="EA19" s="87"/>
      <c r="EB19" s="87"/>
      <c r="EC19" s="87"/>
      <c r="ED19" s="87"/>
      <c r="EE19" s="87"/>
      <c r="EF19" s="87"/>
      <c r="EG19" s="87"/>
      <c r="EH19" s="87"/>
      <c r="EI19" s="87"/>
      <c r="EJ19" s="87"/>
      <c r="EK19" s="87"/>
      <c r="EL19" s="87"/>
      <c r="EM19" s="87"/>
      <c r="EN19" s="87"/>
      <c r="EO19" s="87"/>
      <c r="EP19" s="87"/>
      <c r="EQ19" s="87"/>
      <c r="ER19" s="87"/>
      <c r="ES19" s="87"/>
      <c r="ET19" s="87"/>
    </row>
    <row r="20" spans="1:150" s="98" customFormat="1" x14ac:dyDescent="0.25">
      <c r="A20" s="199" t="str">
        <f ca="1">'5. Calculation of scores'!C39</f>
        <v>Optimise soil PH.</v>
      </c>
      <c r="B20" s="200">
        <f ca="1">'5. Calculation of scores'!P39</f>
        <v>24.355203619909499</v>
      </c>
      <c r="C20" s="96">
        <f ca="1">IFERROR(RANK(B20,$B$3:$B$22)+COUNTIF($B$3:B20,B20)-1,"")</f>
        <v>20</v>
      </c>
      <c r="D20" s="87"/>
      <c r="E20" s="87"/>
      <c r="F20" s="87"/>
      <c r="G20" s="87"/>
      <c r="H20" s="87"/>
      <c r="I20" s="87"/>
      <c r="J20" s="87"/>
      <c r="K20" s="87"/>
      <c r="L20" s="87"/>
      <c r="M20" s="87"/>
      <c r="N20" s="87"/>
      <c r="O20" s="87"/>
      <c r="P20" s="87"/>
      <c r="Q20" s="87"/>
      <c r="R20" s="87"/>
      <c r="S20" s="87"/>
      <c r="T20" s="87"/>
      <c r="U20" s="87"/>
      <c r="V20" s="87"/>
      <c r="W20" s="87"/>
      <c r="X20" s="87"/>
      <c r="Y20" s="87"/>
      <c r="Z20" s="87"/>
      <c r="AA20" s="87"/>
      <c r="AB20" s="87"/>
      <c r="AC20" s="87"/>
      <c r="AD20" s="87"/>
      <c r="AE20" s="87"/>
      <c r="AF20" s="87"/>
      <c r="AG20" s="87"/>
      <c r="AH20" s="87"/>
      <c r="AI20" s="87"/>
      <c r="AJ20" s="87"/>
      <c r="AK20" s="87"/>
      <c r="AL20" s="87"/>
      <c r="AM20" s="87"/>
      <c r="AN20" s="87"/>
      <c r="AO20" s="87"/>
      <c r="AP20" s="87"/>
      <c r="AQ20" s="87"/>
      <c r="AR20" s="87"/>
      <c r="AS20" s="87"/>
      <c r="AT20" s="87"/>
      <c r="AU20" s="87"/>
      <c r="AV20" s="87"/>
      <c r="AW20" s="87"/>
      <c r="AX20" s="87"/>
      <c r="AY20" s="87"/>
      <c r="AZ20" s="87"/>
      <c r="BA20" s="87"/>
      <c r="BB20" s="87"/>
      <c r="BC20" s="87"/>
      <c r="BD20" s="87"/>
      <c r="BE20" s="87"/>
      <c r="BF20" s="87"/>
      <c r="BG20" s="87"/>
      <c r="BH20" s="87"/>
      <c r="BI20" s="87"/>
      <c r="BJ20" s="87"/>
      <c r="BK20" s="87"/>
      <c r="BL20" s="87"/>
      <c r="BM20" s="87"/>
      <c r="BN20" s="87"/>
      <c r="BO20" s="87"/>
      <c r="BP20" s="87"/>
      <c r="BQ20" s="87"/>
      <c r="BR20" s="87"/>
      <c r="BS20" s="87"/>
      <c r="BT20" s="87"/>
      <c r="BU20" s="87"/>
      <c r="BV20" s="87"/>
      <c r="BW20" s="87"/>
      <c r="BX20" s="87"/>
      <c r="BY20" s="87"/>
      <c r="BZ20" s="87"/>
      <c r="CA20" s="87"/>
      <c r="CB20" s="87"/>
      <c r="CC20" s="87"/>
      <c r="CD20" s="87"/>
      <c r="CE20" s="87"/>
      <c r="CF20" s="87"/>
      <c r="CG20" s="87"/>
      <c r="CH20" s="87"/>
      <c r="CI20" s="87"/>
      <c r="CJ20" s="87"/>
      <c r="CK20" s="87"/>
      <c r="CL20" s="87"/>
      <c r="CM20" s="87"/>
      <c r="CN20" s="87"/>
      <c r="CO20" s="87"/>
      <c r="CP20" s="87"/>
      <c r="CQ20" s="87"/>
      <c r="CR20" s="87"/>
      <c r="CS20" s="87"/>
      <c r="CT20" s="87"/>
      <c r="CU20" s="87"/>
      <c r="CV20" s="87"/>
      <c r="CW20" s="87"/>
      <c r="CX20" s="87"/>
      <c r="CY20" s="87"/>
      <c r="CZ20" s="87"/>
      <c r="DA20" s="87"/>
      <c r="DB20" s="87"/>
      <c r="DC20" s="87"/>
      <c r="DD20" s="87"/>
      <c r="DE20" s="87"/>
      <c r="DF20" s="87"/>
      <c r="DG20" s="87"/>
      <c r="DH20" s="87"/>
      <c r="DI20" s="87"/>
      <c r="DJ20" s="87"/>
      <c r="DK20" s="87"/>
      <c r="DL20" s="87"/>
      <c r="DM20" s="87"/>
      <c r="DN20" s="87"/>
      <c r="DO20" s="87"/>
      <c r="DP20" s="87"/>
      <c r="DQ20" s="87"/>
      <c r="DR20" s="87"/>
      <c r="DS20" s="87"/>
      <c r="DT20" s="87"/>
      <c r="DU20" s="87"/>
      <c r="DV20" s="87"/>
      <c r="DW20" s="87"/>
      <c r="DX20" s="87"/>
      <c r="DY20" s="87"/>
      <c r="DZ20" s="87"/>
      <c r="EA20" s="87"/>
      <c r="EB20" s="87"/>
      <c r="EC20" s="87"/>
      <c r="ED20" s="87"/>
      <c r="EE20" s="87"/>
      <c r="EF20" s="87"/>
      <c r="EG20" s="87"/>
      <c r="EH20" s="87"/>
      <c r="EI20" s="87"/>
      <c r="EJ20" s="87"/>
      <c r="EK20" s="87"/>
      <c r="EL20" s="87"/>
      <c r="EM20" s="87"/>
      <c r="EN20" s="87"/>
      <c r="EO20" s="87"/>
      <c r="EP20" s="87"/>
      <c r="EQ20" s="87"/>
      <c r="ER20" s="87"/>
      <c r="ES20" s="87"/>
      <c r="ET20" s="87"/>
    </row>
    <row r="21" spans="1:150" s="98" customFormat="1" x14ac:dyDescent="0.25">
      <c r="A21" s="199" t="str">
        <f ca="1">'5. Calculation of scores'!C40</f>
        <v>Reduced tillage at reseeding.</v>
      </c>
      <c r="B21" s="200">
        <f ca="1">'5. Calculation of scores'!P40</f>
        <v>52.13046757164404</v>
      </c>
      <c r="C21" s="96">
        <f ca="1">IFERROR(RANK(B21,$B$3:$B$22)+COUNTIF($B$3:B21,B21)-1,"")</f>
        <v>9</v>
      </c>
      <c r="D21" s="87"/>
      <c r="E21" s="87"/>
      <c r="F21" s="87"/>
      <c r="G21" s="87"/>
      <c r="H21" s="87"/>
      <c r="I21" s="87"/>
      <c r="J21" s="87"/>
      <c r="K21" s="87"/>
      <c r="L21" s="87"/>
      <c r="M21" s="87"/>
      <c r="N21" s="87"/>
      <c r="O21" s="87"/>
      <c r="P21" s="87"/>
      <c r="Q21" s="87"/>
      <c r="R21" s="87"/>
      <c r="S21" s="87"/>
      <c r="T21" s="87"/>
      <c r="U21" s="87"/>
      <c r="V21" s="87"/>
      <c r="W21" s="87"/>
      <c r="X21" s="87"/>
      <c r="Y21" s="87"/>
      <c r="Z21" s="87"/>
      <c r="AA21" s="87"/>
      <c r="AB21" s="87"/>
      <c r="AC21" s="87"/>
      <c r="AD21" s="87"/>
      <c r="AE21" s="87"/>
      <c r="AF21" s="87"/>
      <c r="AG21" s="87"/>
      <c r="AH21" s="87"/>
      <c r="AI21" s="87"/>
      <c r="AJ21" s="87"/>
      <c r="AK21" s="87"/>
      <c r="AL21" s="87"/>
      <c r="AM21" s="87"/>
      <c r="AN21" s="87"/>
      <c r="AO21" s="87"/>
      <c r="AP21" s="87"/>
      <c r="AQ21" s="87"/>
      <c r="AR21" s="87"/>
      <c r="AS21" s="87"/>
      <c r="AT21" s="87"/>
      <c r="AU21" s="87"/>
      <c r="AV21" s="87"/>
      <c r="AW21" s="87"/>
      <c r="AX21" s="87"/>
      <c r="AY21" s="87"/>
      <c r="AZ21" s="87"/>
      <c r="BA21" s="87"/>
      <c r="BB21" s="87"/>
      <c r="BC21" s="87"/>
      <c r="BD21" s="87"/>
      <c r="BE21" s="87"/>
      <c r="BF21" s="87"/>
      <c r="BG21" s="87"/>
      <c r="BH21" s="87"/>
      <c r="BI21" s="87"/>
      <c r="BJ21" s="87"/>
      <c r="BK21" s="87"/>
      <c r="BL21" s="87"/>
      <c r="BM21" s="87"/>
      <c r="BN21" s="87"/>
      <c r="BO21" s="87"/>
      <c r="BP21" s="87"/>
      <c r="BQ21" s="87"/>
      <c r="BR21" s="87"/>
      <c r="BS21" s="87"/>
      <c r="BT21" s="87"/>
      <c r="BU21" s="87"/>
      <c r="BV21" s="87"/>
      <c r="BW21" s="87"/>
      <c r="BX21" s="87"/>
      <c r="BY21" s="87"/>
      <c r="BZ21" s="87"/>
      <c r="CA21" s="87"/>
      <c r="CB21" s="87"/>
      <c r="CC21" s="87"/>
      <c r="CD21" s="87"/>
      <c r="CE21" s="87"/>
      <c r="CF21" s="87"/>
      <c r="CG21" s="87"/>
      <c r="CH21" s="87"/>
      <c r="CI21" s="87"/>
      <c r="CJ21" s="87"/>
      <c r="CK21" s="87"/>
      <c r="CL21" s="87"/>
      <c r="CM21" s="87"/>
      <c r="CN21" s="87"/>
      <c r="CO21" s="87"/>
      <c r="CP21" s="87"/>
      <c r="CQ21" s="87"/>
      <c r="CR21" s="87"/>
      <c r="CS21" s="87"/>
      <c r="CT21" s="87"/>
      <c r="CU21" s="87"/>
      <c r="CV21" s="87"/>
      <c r="CW21" s="87"/>
      <c r="CX21" s="87"/>
      <c r="CY21" s="87"/>
      <c r="CZ21" s="87"/>
      <c r="DA21" s="87"/>
      <c r="DB21" s="87"/>
      <c r="DC21" s="87"/>
      <c r="DD21" s="87"/>
      <c r="DE21" s="87"/>
      <c r="DF21" s="87"/>
      <c r="DG21" s="87"/>
      <c r="DH21" s="87"/>
      <c r="DI21" s="87"/>
      <c r="DJ21" s="87"/>
      <c r="DK21" s="87"/>
      <c r="DL21" s="87"/>
      <c r="DM21" s="87"/>
      <c r="DN21" s="87"/>
      <c r="DO21" s="87"/>
      <c r="DP21" s="87"/>
      <c r="DQ21" s="87"/>
      <c r="DR21" s="87"/>
      <c r="DS21" s="87"/>
      <c r="DT21" s="87"/>
      <c r="DU21" s="87"/>
      <c r="DV21" s="87"/>
      <c r="DW21" s="87"/>
      <c r="DX21" s="87"/>
      <c r="DY21" s="87"/>
      <c r="DZ21" s="87"/>
      <c r="EA21" s="87"/>
      <c r="EB21" s="87"/>
      <c r="EC21" s="87"/>
      <c r="ED21" s="87"/>
      <c r="EE21" s="87"/>
      <c r="EF21" s="87"/>
      <c r="EG21" s="87"/>
      <c r="EH21" s="87"/>
      <c r="EI21" s="87"/>
      <c r="EJ21" s="87"/>
      <c r="EK21" s="87"/>
      <c r="EL21" s="87"/>
      <c r="EM21" s="87"/>
      <c r="EN21" s="87"/>
      <c r="EO21" s="87"/>
      <c r="EP21" s="87"/>
      <c r="EQ21" s="87"/>
      <c r="ER21" s="87"/>
      <c r="ES21" s="87"/>
      <c r="ET21" s="87"/>
    </row>
    <row r="22" spans="1:150" s="98" customFormat="1" ht="15.75" thickBot="1" x14ac:dyDescent="0.3">
      <c r="A22" s="201" t="str">
        <f ca="1">'5. Calculation of scores'!C41</f>
        <v>Incorporate legumes into silages.</v>
      </c>
      <c r="B22" s="202">
        <f ca="1">'5. Calculation of scores'!P41</f>
        <v>41.410256410256409</v>
      </c>
      <c r="C22" s="96">
        <f ca="1">IFERROR(RANK(B22,$B$3:$B$22)+COUNTIF($B$3:B22,B22)-1,"")</f>
        <v>15</v>
      </c>
      <c r="D22" s="87"/>
      <c r="E22" s="87"/>
      <c r="F22" s="87"/>
      <c r="G22" s="87"/>
      <c r="H22" s="87"/>
      <c r="I22" s="87"/>
      <c r="J22" s="87"/>
      <c r="K22" s="87"/>
      <c r="L22" s="87"/>
      <c r="M22" s="87"/>
      <c r="N22" s="87"/>
      <c r="O22" s="87"/>
      <c r="P22" s="87"/>
      <c r="Q22" s="87"/>
      <c r="R22" s="87"/>
      <c r="S22" s="87"/>
      <c r="T22" s="87"/>
      <c r="U22" s="87"/>
      <c r="V22" s="87"/>
      <c r="W22" s="87"/>
      <c r="X22" s="87"/>
      <c r="Y22" s="87"/>
      <c r="Z22" s="87"/>
      <c r="AA22" s="87"/>
      <c r="AB22" s="87"/>
      <c r="AC22" s="87"/>
      <c r="AD22" s="87"/>
      <c r="AE22" s="87"/>
      <c r="AF22" s="87"/>
      <c r="AG22" s="87"/>
      <c r="AH22" s="87"/>
      <c r="AI22" s="87"/>
      <c r="AJ22" s="87"/>
      <c r="AK22" s="87"/>
      <c r="AL22" s="87"/>
      <c r="AM22" s="87"/>
      <c r="AN22" s="87"/>
      <c r="AO22" s="87"/>
      <c r="AP22" s="87"/>
      <c r="AQ22" s="87"/>
      <c r="AR22" s="87"/>
      <c r="AS22" s="87"/>
      <c r="AT22" s="87"/>
      <c r="AU22" s="87"/>
      <c r="AV22" s="87"/>
      <c r="AW22" s="87"/>
      <c r="AX22" s="87"/>
      <c r="AY22" s="87"/>
      <c r="AZ22" s="87"/>
      <c r="BA22" s="87"/>
      <c r="BB22" s="87"/>
      <c r="BC22" s="87"/>
      <c r="BD22" s="87"/>
      <c r="BE22" s="87"/>
      <c r="BF22" s="87"/>
      <c r="BG22" s="87"/>
      <c r="BH22" s="87"/>
      <c r="BI22" s="87"/>
      <c r="BJ22" s="87"/>
      <c r="BK22" s="87"/>
      <c r="BL22" s="87"/>
      <c r="BM22" s="87"/>
      <c r="BN22" s="87"/>
      <c r="BO22" s="87"/>
      <c r="BP22" s="87"/>
      <c r="BQ22" s="87"/>
      <c r="BR22" s="87"/>
      <c r="BS22" s="87"/>
      <c r="BT22" s="87"/>
      <c r="BU22" s="87"/>
      <c r="BV22" s="87"/>
      <c r="BW22" s="87"/>
      <c r="BX22" s="87"/>
      <c r="BY22" s="87"/>
      <c r="BZ22" s="87"/>
      <c r="CA22" s="87"/>
      <c r="CB22" s="87"/>
      <c r="CC22" s="87"/>
      <c r="CD22" s="87"/>
      <c r="CE22" s="87"/>
      <c r="CF22" s="87"/>
      <c r="CG22" s="87"/>
      <c r="CH22" s="87"/>
      <c r="CI22" s="87"/>
      <c r="CJ22" s="87"/>
      <c r="CK22" s="87"/>
      <c r="CL22" s="87"/>
      <c r="CM22" s="87"/>
      <c r="CN22" s="87"/>
      <c r="CO22" s="87"/>
      <c r="CP22" s="87"/>
      <c r="CQ22" s="87"/>
      <c r="CR22" s="87"/>
      <c r="CS22" s="87"/>
      <c r="CT22" s="87"/>
      <c r="CU22" s="87"/>
      <c r="CV22" s="87"/>
      <c r="CW22" s="87"/>
      <c r="CX22" s="87"/>
      <c r="CY22" s="87"/>
      <c r="CZ22" s="87"/>
      <c r="DA22" s="87"/>
      <c r="DB22" s="87"/>
      <c r="DC22" s="87"/>
      <c r="DD22" s="87"/>
      <c r="DE22" s="87"/>
      <c r="DF22" s="87"/>
      <c r="DG22" s="87"/>
      <c r="DH22" s="87"/>
      <c r="DI22" s="87"/>
      <c r="DJ22" s="87"/>
      <c r="DK22" s="87"/>
      <c r="DL22" s="87"/>
      <c r="DM22" s="87"/>
      <c r="DN22" s="87"/>
      <c r="DO22" s="87"/>
      <c r="DP22" s="87"/>
      <c r="DQ22" s="87"/>
      <c r="DR22" s="87"/>
      <c r="DS22" s="87"/>
      <c r="DT22" s="87"/>
      <c r="DU22" s="87"/>
      <c r="DV22" s="87"/>
      <c r="DW22" s="87"/>
      <c r="DX22" s="87"/>
      <c r="DY22" s="87"/>
      <c r="DZ22" s="87"/>
      <c r="EA22" s="87"/>
      <c r="EB22" s="87"/>
      <c r="EC22" s="87"/>
      <c r="ED22" s="87"/>
      <c r="EE22" s="87"/>
      <c r="EF22" s="87"/>
      <c r="EG22" s="87"/>
      <c r="EH22" s="87"/>
      <c r="EI22" s="87"/>
      <c r="EJ22" s="87"/>
      <c r="EK22" s="87"/>
      <c r="EL22" s="87"/>
      <c r="EM22" s="87"/>
      <c r="EN22" s="87"/>
      <c r="EO22" s="87"/>
      <c r="EP22" s="87"/>
      <c r="EQ22" s="87"/>
      <c r="ER22" s="87"/>
      <c r="ES22" s="87"/>
      <c r="ET22" s="87"/>
    </row>
  </sheetData>
  <sheetProtection algorithmName="SHA-512" hashValue="q86ZcfFRbZnqB5+DE/lOkn3Ay1r7ewuTMC5rPPGgT22muZZsiM3K79RYQB+6EGRdp7i02ByI45plgiW6d9+DPQ==" saltValue="I6Hud/ncP1nXH4Q0eKE2Tw==" spinCount="100000" sheet="1" objects="1" scenarios="1"/>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6"/>
  <dimension ref="B1:H51"/>
  <sheetViews>
    <sheetView showGridLines="0" showRowColHeaders="0" tabSelected="1" topLeftCell="A15" zoomScale="74" zoomScaleNormal="74" workbookViewId="0">
      <selection activeCell="G22" sqref="G22:H22"/>
    </sheetView>
  </sheetViews>
  <sheetFormatPr defaultColWidth="9.140625" defaultRowHeight="15" x14ac:dyDescent="0.25"/>
  <cols>
    <col min="1" max="1" width="3.42578125" style="87" customWidth="1"/>
    <col min="2" max="2" width="15.85546875" style="87" hidden="1" customWidth="1"/>
    <col min="3" max="4" width="32.5703125" style="87" customWidth="1"/>
    <col min="5" max="5" width="13.85546875" style="87" customWidth="1"/>
    <col min="6" max="6" width="12.140625" style="87" hidden="1" customWidth="1"/>
    <col min="7" max="7" width="27.5703125" style="87" customWidth="1"/>
    <col min="8" max="8" width="33" style="87" customWidth="1"/>
    <col min="9" max="16384" width="9.140625" style="87"/>
  </cols>
  <sheetData>
    <row r="1" spans="2:4" ht="21.75" customHeight="1" x14ac:dyDescent="0.25"/>
    <row r="2" spans="2:4" ht="21.75" customHeight="1" x14ac:dyDescent="0.25"/>
    <row r="3" spans="2:4" ht="21.75" customHeight="1" x14ac:dyDescent="0.25"/>
    <row r="4" spans="2:4" s="145" customFormat="1" ht="6.75" customHeight="1" x14ac:dyDescent="0.25"/>
    <row r="5" spans="2:4" ht="21" x14ac:dyDescent="0.25">
      <c r="B5" s="88"/>
      <c r="C5" s="89" t="s">
        <v>119</v>
      </c>
      <c r="D5" s="89"/>
    </row>
    <row r="6" spans="2:4" x14ac:dyDescent="0.25">
      <c r="B6" s="88"/>
    </row>
    <row r="7" spans="2:4" x14ac:dyDescent="0.25">
      <c r="B7" s="88"/>
    </row>
    <row r="8" spans="2:4" x14ac:dyDescent="0.25">
      <c r="B8" s="88"/>
    </row>
    <row r="9" spans="2:4" x14ac:dyDescent="0.25">
      <c r="B9" s="88"/>
    </row>
    <row r="10" spans="2:4" x14ac:dyDescent="0.25">
      <c r="B10" s="88"/>
    </row>
    <row r="11" spans="2:4" x14ac:dyDescent="0.25">
      <c r="B11" s="88"/>
    </row>
    <row r="14" spans="2:4" x14ac:dyDescent="0.25">
      <c r="D14" s="100" t="s">
        <v>1</v>
      </c>
    </row>
    <row r="15" spans="2:4" x14ac:dyDescent="0.25">
      <c r="D15" s="101" t="s">
        <v>2</v>
      </c>
    </row>
    <row r="16" spans="2:4" x14ac:dyDescent="0.25">
      <c r="D16" s="102" t="s">
        <v>55</v>
      </c>
    </row>
    <row r="17" spans="2:8" x14ac:dyDescent="0.25">
      <c r="D17" s="103" t="s">
        <v>3</v>
      </c>
    </row>
    <row r="18" spans="2:8" x14ac:dyDescent="0.25">
      <c r="D18" s="126" t="s">
        <v>4</v>
      </c>
    </row>
    <row r="19" spans="2:8" x14ac:dyDescent="0.25">
      <c r="C19" s="104" t="s">
        <v>5</v>
      </c>
      <c r="D19" s="86"/>
    </row>
    <row r="20" spans="2:8" x14ac:dyDescent="0.25">
      <c r="C20" s="233" t="s">
        <v>120</v>
      </c>
      <c r="D20" s="233"/>
      <c r="E20" s="233"/>
      <c r="F20" s="233"/>
      <c r="G20" s="233"/>
      <c r="H20" s="6"/>
    </row>
    <row r="21" spans="2:8" ht="45" x14ac:dyDescent="0.25">
      <c r="B21" s="128"/>
      <c r="C21" s="127" t="s">
        <v>121</v>
      </c>
      <c r="D21" s="127" t="s">
        <v>122</v>
      </c>
      <c r="E21" s="230" t="s">
        <v>123</v>
      </c>
      <c r="F21" s="230" t="s">
        <v>124</v>
      </c>
      <c r="G21" s="234" t="s">
        <v>125</v>
      </c>
      <c r="H21" s="234"/>
    </row>
    <row r="22" spans="2:8" ht="135" x14ac:dyDescent="0.25">
      <c r="B22" s="129" t="s">
        <v>126</v>
      </c>
      <c r="C22" s="168" t="s">
        <v>107</v>
      </c>
      <c r="D22" s="169" t="s">
        <v>127</v>
      </c>
      <c r="E22" s="33">
        <v>4</v>
      </c>
      <c r="F22" s="107" t="str">
        <f>IF(E22&lt;=2,"High","Low")</f>
        <v>Low</v>
      </c>
      <c r="G22" s="232"/>
      <c r="H22" s="232"/>
    </row>
    <row r="23" spans="2:8" ht="135" x14ac:dyDescent="0.25">
      <c r="B23" s="129" t="s">
        <v>128</v>
      </c>
      <c r="C23" s="170" t="s">
        <v>108</v>
      </c>
      <c r="D23" s="171" t="s">
        <v>129</v>
      </c>
      <c r="E23" s="33">
        <v>3</v>
      </c>
      <c r="F23" s="107" t="str">
        <f t="shared" ref="F23:F33" si="0">IF(E23&lt;=2,"High","Low")</f>
        <v>Low</v>
      </c>
      <c r="G23" s="232"/>
      <c r="H23" s="232"/>
    </row>
    <row r="24" spans="2:8" ht="120" x14ac:dyDescent="0.25">
      <c r="B24" s="129" t="s">
        <v>130</v>
      </c>
      <c r="C24" s="170" t="s">
        <v>131</v>
      </c>
      <c r="D24" s="171" t="s">
        <v>132</v>
      </c>
      <c r="E24" s="33">
        <v>4</v>
      </c>
      <c r="F24" s="107" t="str">
        <f t="shared" si="0"/>
        <v>Low</v>
      </c>
      <c r="G24" s="232"/>
      <c r="H24" s="232"/>
    </row>
    <row r="25" spans="2:8" s="105" customFormat="1" ht="135" x14ac:dyDescent="0.25">
      <c r="B25" s="129" t="s">
        <v>133</v>
      </c>
      <c r="C25" s="170" t="s">
        <v>110</v>
      </c>
      <c r="D25" s="171" t="s">
        <v>134</v>
      </c>
      <c r="E25" s="33">
        <v>1</v>
      </c>
      <c r="F25" s="107" t="str">
        <f t="shared" si="0"/>
        <v>High</v>
      </c>
      <c r="G25" s="232"/>
      <c r="H25" s="232"/>
    </row>
    <row r="26" spans="2:8" ht="135" x14ac:dyDescent="0.25">
      <c r="B26" s="129" t="s">
        <v>135</v>
      </c>
      <c r="C26" s="170" t="s">
        <v>136</v>
      </c>
      <c r="D26" s="171" t="s">
        <v>137</v>
      </c>
      <c r="E26" s="33">
        <v>5</v>
      </c>
      <c r="F26" s="107" t="str">
        <f t="shared" si="0"/>
        <v>Low</v>
      </c>
      <c r="G26" s="232"/>
      <c r="H26" s="232"/>
    </row>
    <row r="27" spans="2:8" s="106" customFormat="1" x14ac:dyDescent="0.25">
      <c r="B27" s="129" t="s">
        <v>138</v>
      </c>
      <c r="C27" s="170"/>
      <c r="D27" s="172"/>
      <c r="E27" s="33"/>
      <c r="F27" s="107" t="str">
        <f t="shared" si="0"/>
        <v>High</v>
      </c>
      <c r="G27" s="232"/>
      <c r="H27" s="232"/>
    </row>
    <row r="28" spans="2:8" s="106" customFormat="1" x14ac:dyDescent="0.25">
      <c r="B28" s="129" t="s">
        <v>139</v>
      </c>
      <c r="C28" s="173"/>
      <c r="D28" s="174"/>
      <c r="E28" s="33"/>
      <c r="F28" s="107" t="str">
        <f t="shared" si="0"/>
        <v>High</v>
      </c>
      <c r="G28" s="232"/>
      <c r="H28" s="232"/>
    </row>
    <row r="29" spans="2:8" x14ac:dyDescent="0.25">
      <c r="B29" s="129" t="s">
        <v>140</v>
      </c>
      <c r="C29" s="173"/>
      <c r="D29" s="174"/>
      <c r="E29" s="33"/>
      <c r="F29" s="107" t="str">
        <f t="shared" si="0"/>
        <v>High</v>
      </c>
      <c r="G29" s="232"/>
      <c r="H29" s="232"/>
    </row>
    <row r="30" spans="2:8" s="106" customFormat="1" x14ac:dyDescent="0.25">
      <c r="B30" s="129" t="s">
        <v>141</v>
      </c>
      <c r="C30" s="173"/>
      <c r="D30" s="174"/>
      <c r="E30" s="33"/>
      <c r="F30" s="107" t="str">
        <f t="shared" si="0"/>
        <v>High</v>
      </c>
      <c r="G30" s="232"/>
      <c r="H30" s="232"/>
    </row>
    <row r="31" spans="2:8" s="106" customFormat="1" x14ac:dyDescent="0.25">
      <c r="B31" s="129" t="s">
        <v>142</v>
      </c>
      <c r="C31" s="173"/>
      <c r="D31" s="174"/>
      <c r="E31" s="33"/>
      <c r="F31" s="107" t="str">
        <f t="shared" si="0"/>
        <v>High</v>
      </c>
      <c r="G31" s="232"/>
      <c r="H31" s="232"/>
    </row>
    <row r="32" spans="2:8" s="106" customFormat="1" x14ac:dyDescent="0.25">
      <c r="B32" s="129" t="s">
        <v>143</v>
      </c>
      <c r="C32" s="173"/>
      <c r="D32" s="174"/>
      <c r="E32" s="33"/>
      <c r="F32" s="107" t="str">
        <f t="shared" si="0"/>
        <v>High</v>
      </c>
      <c r="G32" s="232"/>
      <c r="H32" s="232"/>
    </row>
    <row r="33" spans="2:8" s="106" customFormat="1" x14ac:dyDescent="0.25">
      <c r="B33" s="129" t="s">
        <v>144</v>
      </c>
      <c r="C33" s="173"/>
      <c r="D33" s="174"/>
      <c r="E33" s="33"/>
      <c r="F33" s="107" t="str">
        <f t="shared" si="0"/>
        <v>High</v>
      </c>
      <c r="G33" s="232"/>
      <c r="H33" s="232"/>
    </row>
    <row r="36" spans="2:8" ht="18.75" x14ac:dyDescent="0.25">
      <c r="C36" s="92"/>
      <c r="D36" s="92"/>
      <c r="E36" s="91"/>
    </row>
    <row r="37" spans="2:8" ht="18.75" x14ac:dyDescent="0.25">
      <c r="C37" s="92"/>
      <c r="D37" s="92"/>
      <c r="E37" s="91"/>
    </row>
    <row r="38" spans="2:8" ht="18.75" x14ac:dyDescent="0.25">
      <c r="C38" s="92"/>
      <c r="D38" s="92"/>
    </row>
    <row r="39" spans="2:8" ht="18.75" x14ac:dyDescent="0.25">
      <c r="C39" s="92"/>
      <c r="D39" s="92"/>
    </row>
    <row r="40" spans="2:8" ht="18.75" x14ac:dyDescent="0.25">
      <c r="C40" s="92"/>
      <c r="D40" s="92"/>
    </row>
    <row r="41" spans="2:8" ht="18.75" x14ac:dyDescent="0.25">
      <c r="C41" s="92"/>
      <c r="D41" s="92"/>
    </row>
    <row r="42" spans="2:8" ht="18.75" x14ac:dyDescent="0.25">
      <c r="C42" s="92"/>
      <c r="D42" s="92"/>
    </row>
    <row r="43" spans="2:8" ht="18.75" x14ac:dyDescent="0.25">
      <c r="C43" s="92"/>
      <c r="D43" s="92"/>
    </row>
    <row r="44" spans="2:8" ht="18.75" x14ac:dyDescent="0.25">
      <c r="C44" s="92"/>
      <c r="D44" s="92"/>
    </row>
    <row r="45" spans="2:8" ht="18.75" x14ac:dyDescent="0.25">
      <c r="C45" s="92"/>
      <c r="D45" s="92"/>
    </row>
    <row r="46" spans="2:8" ht="18.75" x14ac:dyDescent="0.25">
      <c r="C46" s="92"/>
      <c r="D46" s="92"/>
    </row>
    <row r="47" spans="2:8" ht="18.75" x14ac:dyDescent="0.25">
      <c r="C47" s="92"/>
      <c r="D47" s="92"/>
    </row>
    <row r="48" spans="2:8" ht="18.75" x14ac:dyDescent="0.25">
      <c r="C48" s="92"/>
      <c r="D48" s="92"/>
    </row>
    <row r="49" spans="3:4" ht="18.75" x14ac:dyDescent="0.25">
      <c r="C49" s="92"/>
      <c r="D49" s="92"/>
    </row>
    <row r="50" spans="3:4" ht="18.75" x14ac:dyDescent="0.25">
      <c r="C50" s="92"/>
      <c r="D50" s="92"/>
    </row>
    <row r="51" spans="3:4" ht="18.75" x14ac:dyDescent="0.25">
      <c r="C51" s="92"/>
      <c r="D51" s="92"/>
    </row>
  </sheetData>
  <sheetProtection algorithmName="SHA-512" hashValue="7ADsnxODoOnhsZCGz5j3fFrBbW+r2nvSmI8+Jbwv/NQg8P6lTnE87xlkMMLDZQoXzasPbVMGiNp9v9CuYYwlBw==" saltValue="uNM3e3+nlZyFNhfGs0quog==" spinCount="100000" sheet="1" objects="1" scenarios="1"/>
  <mergeCells count="14">
    <mergeCell ref="G31:H31"/>
    <mergeCell ref="G32:H32"/>
    <mergeCell ref="G33:H33"/>
    <mergeCell ref="C20:G20"/>
    <mergeCell ref="G21:H21"/>
    <mergeCell ref="G22:H22"/>
    <mergeCell ref="G23:H23"/>
    <mergeCell ref="G24:H24"/>
    <mergeCell ref="G25:H25"/>
    <mergeCell ref="G26:H26"/>
    <mergeCell ref="G27:H27"/>
    <mergeCell ref="G28:H28"/>
    <mergeCell ref="G29:H29"/>
    <mergeCell ref="G30:H30"/>
  </mergeCells>
  <dataValidations count="2">
    <dataValidation type="list" allowBlank="1" showInputMessage="1" showErrorMessage="1" sqref="F22:F33" xr:uid="{00000000-0002-0000-0200-000000000000}">
      <formula1>"High, Low"</formula1>
    </dataValidation>
    <dataValidation type="whole" allowBlank="1" showInputMessage="1" showErrorMessage="1" error="Values betwen 1 and 5" sqref="E22:E33" xr:uid="{E6CE7978-D7C2-4CE5-A552-599615D3B071}">
      <formula1>1</formula1>
      <formula2>5</formula2>
    </dataValidation>
  </dataValidation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d6f0c3d5-cbd7-4c37-8335-7d99bf36b701">
      <UserInfo>
        <DisplayName>Lesley Wylie</DisplayName>
        <AccountId>16</AccountId>
        <AccountType/>
      </UserInfo>
      <UserInfo>
        <DisplayName>Robert Ramsay</DisplayName>
        <AccountId>17</AccountId>
        <AccountType/>
      </UserInfo>
      <UserInfo>
        <DisplayName>Seamus Murphy</DisplayName>
        <AccountId>6</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1 6 " ? > < D a t a M a s h u p   x m l n s = " h t t p : / / s c h e m a s . m i c r o s o f t . c o m / D a t a M a s h u p " > A A A A A B Y D A A B Q S w M E F A A C A A g A B l O D V s g g t k + m A A A A 9 w A A A B I A H A B D b 2 5 m a W c v U G F j a 2 F n Z S 5 4 b W w g o h g A K K A U A A A A A A A A A A A A A A A A A A A A A A A A A A A A h Y 9 L C s I w G I S v U r J v X o J I + Z u C L t x Y E A R x G 9 L Y B t t U m t T 0 b i 4 8 k l e w o l V 3 L m f m G 5 i 5 X 2 + Q D U 0 d X X T n T G t T x D B F k b a q L Y w t U 9 T 7 Y 7 x A m Y C t V C d Z 6 m i E r U s G Z 1 J U e X 9 O C A k h 4 D D D b V c S T i k j h 3 y z U 5 V u Z G y s 8 9 I q j T 6 t 4 n 8 L C d i / x g i O G e O Y 0 z n H F M j k Q m 7 s l + D j 4 G f 6 Y 8 K q r 3 3 f a a F t v F 4 C m S S Q 9 w n x A F B L A w Q U A A I A C A A G U 4 N W 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B l O D V i i K R 7 g O A A A A E Q A A A B M A H A B G b 3 J t d W x h c y 9 T Z W N 0 a W 9 u M S 5 t I K I Y A C i g F A A A A A A A A A A A A A A A A A A A A A A A A A A A A C t O T S 7 J z M 9 T C I b Q h t Y A U E s B A i 0 A F A A C A A g A B l O D V s g g t k + m A A A A 9 w A A A B I A A A A A A A A A A A A A A A A A A A A A A E N v b m Z p Z y 9 Q Y W N r Y W d l L n h t b F B L A Q I t A B Q A A g A I A A Z T g 1 Y P y u m r p A A A A O k A A A A T A A A A A A A A A A A A A A A A A P I A A A B b Q 2 9 u d G V u d F 9 U e X B l c 1 0 u e G 1 s U E s B A i 0 A F A A C A A g A B l O D V i i K R 7 g O A A A A E Q A A A B M A A A A A A A A A A A A A A A A A 4 w E A A E Z v c m 1 1 b G F z L 1 N l Y 3 R p b 2 4 x L m 1 Q S w U G A A A A A A M A A w D C A A A A P g I 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l w E A A A A A A A B 1 A Q A 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C N 0 M U + R 5 G 5 P l W p 7 m g a 7 F t M A A A A A A g A A A A A A A 2 Y A A M A A A A A Q A A A A f m b O 2 6 U + V n H F W H 9 I r w 2 C v A A A A A A E g A A A o A A A A B A A A A A F 1 J w M y X I w m E V S 1 W N Z G G 2 P U A A A A C V I 2 a z d 9 K b / J f t C M 0 G P 5 U I j v 4 y H r P Y z w 1 D U 4 y W t h m C K w a y 7 D T K P I H 9 u Y N 1 G 8 f R Z I 2 9 b 1 z g T L b m X X H H / 8 X 6 k S O d F f x A w K T v F i 0 C w / y K I R f A E F A A A A E v O q F O g u s M X z 6 e x N E 3 1 0 8 D 1 u n k V < / D a t a M a s h u p > 
</file>

<file path=customXml/item4.xml><?xml version="1.0" encoding="utf-8"?>
<ct:contentTypeSchema xmlns:ct="http://schemas.microsoft.com/office/2006/metadata/contentType" xmlns:ma="http://schemas.microsoft.com/office/2006/metadata/properties/metaAttributes" ct:_="" ma:_="" ma:contentTypeName="Document" ma:contentTypeID="0x010100F149FE5EFFF9684299F951322D98741C" ma:contentTypeVersion="4" ma:contentTypeDescription="Create a new document." ma:contentTypeScope="" ma:versionID="80778a2dd24ad4b1e52fd215846b67ae">
  <xsd:schema xmlns:xsd="http://www.w3.org/2001/XMLSchema" xmlns:xs="http://www.w3.org/2001/XMLSchema" xmlns:p="http://schemas.microsoft.com/office/2006/metadata/properties" xmlns:ns2="5d7620c9-742c-4dd8-9c15-e90c09d3fba2" xmlns:ns3="d6f0c3d5-cbd7-4c37-8335-7d99bf36b701" targetNamespace="http://schemas.microsoft.com/office/2006/metadata/properties" ma:root="true" ma:fieldsID="5a950060939d6fabd591ef069f45d721" ns2:_="" ns3:_="">
    <xsd:import namespace="5d7620c9-742c-4dd8-9c15-e90c09d3fba2"/>
    <xsd:import namespace="d6f0c3d5-cbd7-4c37-8335-7d99bf36b70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d7620c9-742c-4dd8-9c15-e90c09d3fba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6f0c3d5-cbd7-4c37-8335-7d99bf36b70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C194DB8-4128-4A23-933A-B8C0AA941A47}">
  <ds:schemaRefs>
    <ds:schemaRef ds:uri="5d7620c9-742c-4dd8-9c15-e90c09d3fba2"/>
    <ds:schemaRef ds:uri="d6f0c3d5-cbd7-4c37-8335-7d99bf36b701"/>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schemas.microsoft.com/office/2006/metadata/properties"/>
    <ds:schemaRef ds:uri="http://www.w3.org/XML/1998/namespace"/>
    <ds:schemaRef ds:uri="http://purl.org/dc/elements/1.1/"/>
  </ds:schemaRefs>
</ds:datastoreItem>
</file>

<file path=customXml/itemProps2.xml><?xml version="1.0" encoding="utf-8"?>
<ds:datastoreItem xmlns:ds="http://schemas.openxmlformats.org/officeDocument/2006/customXml" ds:itemID="{467E881D-8C87-4C70-B7DA-C09AA5DE9595}">
  <ds:schemaRefs>
    <ds:schemaRef ds:uri="http://schemas.microsoft.com/sharepoint/v3/contenttype/forms"/>
  </ds:schemaRefs>
</ds:datastoreItem>
</file>

<file path=customXml/itemProps3.xml><?xml version="1.0" encoding="utf-8"?>
<ds:datastoreItem xmlns:ds="http://schemas.openxmlformats.org/officeDocument/2006/customXml" ds:itemID="{65AAA026-DCB1-4CD4-AB41-8F22683ABFE4}">
  <ds:schemaRefs>
    <ds:schemaRef ds:uri="http://schemas.microsoft.com/DataMashup"/>
  </ds:schemaRefs>
</ds:datastoreItem>
</file>

<file path=customXml/itemProps4.xml><?xml version="1.0" encoding="utf-8"?>
<ds:datastoreItem xmlns:ds="http://schemas.openxmlformats.org/officeDocument/2006/customXml" ds:itemID="{9DEE731B-CE2C-4E05-BE84-5AB92B1E12C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d7620c9-742c-4dd8-9c15-e90c09d3fba2"/>
    <ds:schemaRef ds:uri="d6f0c3d5-cbd7-4c37-8335-7d99bf36b7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3</vt:i4>
      </vt:variant>
    </vt:vector>
  </HeadingPairs>
  <TitlesOfParts>
    <vt:vector size="17" baseType="lpstr">
      <vt:lpstr>Introduction</vt:lpstr>
      <vt:lpstr>Validations</vt:lpstr>
      <vt:lpstr>Topics</vt:lpstr>
      <vt:lpstr>1. Topics</vt:lpstr>
      <vt:lpstr>3. Option evaluation</vt:lpstr>
      <vt:lpstr>Scorecard</vt:lpstr>
      <vt:lpstr>Backup scores</vt:lpstr>
      <vt:lpstr>Ranking</vt:lpstr>
      <vt:lpstr>Criteria selection</vt:lpstr>
      <vt:lpstr>Results</vt:lpstr>
      <vt:lpstr>4. Weighting of criteria</vt:lpstr>
      <vt:lpstr>5. Calculation of scores</vt:lpstr>
      <vt:lpstr>Resources</vt:lpstr>
      <vt:lpstr>Further info</vt:lpstr>
      <vt:lpstr>Report</vt:lpstr>
      <vt:lpstr>Systems</vt:lpstr>
      <vt:lpstr>Yes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2023-12-18T13:04:34Z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0x010100F149FE5EFFF9684299F951322D98741C</vt:lpwstr>
  </property>
</Properties>
</file>