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555" yWindow="4185" windowWidth="15600" windowHeight="6675" tabRatio="963" firstSheet="1" activeTab="1"/>
  </bookViews>
  <sheets>
    <sheet name="QA_Record" sheetId="55" state="hidden" r:id="rId1"/>
    <sheet name="Instructions" sheetId="36" r:id="rId2"/>
    <sheet name="Farm ID" sheetId="38" r:id="rId3"/>
    <sheet name="Livestock reconciliation" sheetId="46" r:id="rId4"/>
    <sheet name="Crop reconciliation" sheetId="49" r:id="rId5"/>
    <sheet name="Trading income assumptions" sheetId="44" r:id="rId6"/>
    <sheet name="Cap&amp;Pers income assumptions" sheetId="45" r:id="rId7"/>
    <sheet name="Variable cost assumptions" sheetId="37" r:id="rId8"/>
    <sheet name="Fixed cost assumptions" sheetId="40" r:id="rId9"/>
    <sheet name="Cap&amp;Pers costs assumptions" sheetId="41" r:id="rId10"/>
    <sheet name="Cashflow forecast" sheetId="28" r:id="rId11"/>
    <sheet name="cashflow chart" sheetId="5" r:id="rId12"/>
  </sheets>
  <definedNames>
    <definedName name="_xlnm.Print_Area" localSheetId="9">'Cap&amp;Pers costs assumptions'!$A$1:$N$125</definedName>
    <definedName name="_xlnm.Print_Area" localSheetId="6">'Cap&amp;Pers income assumptions'!$A$1:$N$82</definedName>
    <definedName name="_xlnm.Print_Area" localSheetId="10">'Cashflow forecast'!$B$1:$Q$111</definedName>
    <definedName name="_xlnm.Print_Area" localSheetId="2">'Farm ID'!$A$1:$D$26</definedName>
    <definedName name="_xlnm.Print_Area" localSheetId="8">'Fixed cost assumptions'!$A$1:$N$223</definedName>
    <definedName name="_xlnm.Print_Area" localSheetId="1">Instructions!$A$1:$Q$32</definedName>
    <definedName name="_xlnm.Print_Area" localSheetId="3">'Livestock reconciliation'!$A$1:$J$42</definedName>
    <definedName name="_xlnm.Print_Area" localSheetId="0">QA_Record!$A$1:$C$59</definedName>
    <definedName name="_xlnm.Print_Area" localSheetId="5">'Trading income assumptions'!$A$1:$N$446</definedName>
    <definedName name="_xlnm.Print_Area" localSheetId="7">'Variable cost assumptions'!$A$1:$N$234</definedName>
  </definedNames>
  <calcPr calcId="145621"/>
</workbook>
</file>

<file path=xl/calcChain.xml><?xml version="1.0" encoding="utf-8"?>
<calcChain xmlns="http://schemas.openxmlformats.org/spreadsheetml/2006/main">
  <c r="Q52" i="28" l="1"/>
  <c r="E90" i="28" l="1"/>
  <c r="Q10" i="28" l="1"/>
  <c r="B4" i="49" l="1"/>
  <c r="I7" i="46"/>
  <c r="C3" i="28" l="1"/>
  <c r="G150" i="28"/>
  <c r="F150" i="28" s="1"/>
  <c r="F151" i="28" s="1"/>
  <c r="F152" i="28" s="1"/>
  <c r="F153" i="28" s="1"/>
  <c r="F154" i="28" s="1"/>
  <c r="F155" i="28" s="1"/>
  <c r="F156" i="28" s="1"/>
  <c r="F157" i="28" s="1"/>
  <c r="F158" i="28" s="1"/>
  <c r="F159" i="28" s="1"/>
  <c r="F160" i="28" s="1"/>
  <c r="F161" i="28" s="1"/>
  <c r="P5" i="28" s="1"/>
  <c r="P45" i="28" s="1"/>
  <c r="E5" i="28" l="1"/>
  <c r="E45" i="28" s="1"/>
  <c r="F5" i="28"/>
  <c r="F45" i="28" s="1"/>
  <c r="G5" i="28"/>
  <c r="G45" i="28" s="1"/>
  <c r="H5" i="28"/>
  <c r="H45" i="28" s="1"/>
  <c r="I5" i="28"/>
  <c r="I45" i="28" s="1"/>
  <c r="J5" i="28"/>
  <c r="J45" i="28" s="1"/>
  <c r="K5" i="28"/>
  <c r="K45" i="28" s="1"/>
  <c r="L5" i="28"/>
  <c r="L45" i="28" s="1"/>
  <c r="M5" i="28"/>
  <c r="M45" i="28" s="1"/>
  <c r="N5" i="28"/>
  <c r="N45" i="28" s="1"/>
  <c r="O5" i="28"/>
  <c r="O45" i="28" s="1"/>
  <c r="F103" i="28" l="1"/>
  <c r="G103" i="28"/>
  <c r="H103" i="28"/>
  <c r="I103" i="28"/>
  <c r="J103" i="28"/>
  <c r="K103" i="28"/>
  <c r="L103" i="28"/>
  <c r="M103" i="28"/>
  <c r="N103" i="28"/>
  <c r="O103" i="28"/>
  <c r="P103" i="28"/>
  <c r="E103" i="28"/>
  <c r="A3" i="46"/>
  <c r="G167" i="40"/>
  <c r="H167" i="40"/>
  <c r="G166" i="40"/>
  <c r="H166" i="40" s="1"/>
  <c r="H168" i="40" s="1"/>
  <c r="G164" i="40"/>
  <c r="H164" i="40"/>
  <c r="G163" i="40"/>
  <c r="G165" i="40" s="1"/>
  <c r="G161" i="40"/>
  <c r="H161" i="40"/>
  <c r="G160" i="40"/>
  <c r="H160" i="40" s="1"/>
  <c r="G159" i="40"/>
  <c r="H159" i="40" s="1"/>
  <c r="G158" i="40"/>
  <c r="G162" i="40" s="1"/>
  <c r="C80" i="28" s="1"/>
  <c r="D80" i="28" s="1"/>
  <c r="Q80" i="28"/>
  <c r="L19" i="49"/>
  <c r="L20" i="49"/>
  <c r="L21" i="49"/>
  <c r="L22" i="49"/>
  <c r="L23" i="49"/>
  <c r="L24" i="49"/>
  <c r="L25" i="49"/>
  <c r="L18" i="49"/>
  <c r="B19" i="38"/>
  <c r="E110" i="28" s="1"/>
  <c r="L31" i="49"/>
  <c r="L32" i="49"/>
  <c r="L33" i="49"/>
  <c r="L34" i="49"/>
  <c r="L35" i="49"/>
  <c r="L36" i="49"/>
  <c r="L37" i="49"/>
  <c r="L30" i="49"/>
  <c r="L8" i="49"/>
  <c r="L9" i="49"/>
  <c r="L10" i="49"/>
  <c r="L11" i="49"/>
  <c r="L12" i="49"/>
  <c r="L13" i="49"/>
  <c r="L7" i="49"/>
  <c r="G124" i="41"/>
  <c r="G123" i="41"/>
  <c r="G121" i="41"/>
  <c r="H121" i="41" s="1"/>
  <c r="G120" i="41"/>
  <c r="G118" i="41"/>
  <c r="H118" i="41" s="1"/>
  <c r="G117" i="41"/>
  <c r="H117" i="41" s="1"/>
  <c r="G116" i="41"/>
  <c r="H116" i="41" s="1"/>
  <c r="G115" i="41"/>
  <c r="G113" i="41"/>
  <c r="H113" i="41" s="1"/>
  <c r="G112" i="41"/>
  <c r="G114" i="41" s="1"/>
  <c r="G110" i="41"/>
  <c r="H110" i="41" s="1"/>
  <c r="G109" i="41"/>
  <c r="G111" i="41" s="1"/>
  <c r="G107" i="41"/>
  <c r="H107" i="41" s="1"/>
  <c r="G106" i="41"/>
  <c r="G105" i="41"/>
  <c r="H105" i="41" s="1"/>
  <c r="G104" i="41"/>
  <c r="G102" i="41"/>
  <c r="G101" i="41"/>
  <c r="G103" i="41" s="1"/>
  <c r="T95" i="28" s="1"/>
  <c r="G99" i="41"/>
  <c r="G100" i="41" s="1"/>
  <c r="S95" i="28" s="1"/>
  <c r="G98" i="41"/>
  <c r="G96" i="41"/>
  <c r="G95" i="41"/>
  <c r="G94" i="41"/>
  <c r="G93" i="41"/>
  <c r="G91" i="41"/>
  <c r="G90" i="41"/>
  <c r="G92" i="41" s="1"/>
  <c r="T94" i="28" s="1"/>
  <c r="G88" i="41"/>
  <c r="G87" i="41"/>
  <c r="G85" i="41"/>
  <c r="G84" i="41"/>
  <c r="G83" i="41"/>
  <c r="G82" i="41"/>
  <c r="G80" i="41"/>
  <c r="G79" i="41"/>
  <c r="G77" i="41"/>
  <c r="G76" i="41"/>
  <c r="G74" i="41"/>
  <c r="G73" i="41"/>
  <c r="G72" i="41"/>
  <c r="G71" i="41"/>
  <c r="G75" i="41" s="1"/>
  <c r="C93" i="28" s="1"/>
  <c r="D93" i="28" s="1"/>
  <c r="G69" i="41"/>
  <c r="G68" i="41"/>
  <c r="G66" i="41"/>
  <c r="G65" i="41"/>
  <c r="G67" i="41" s="1"/>
  <c r="S92" i="28" s="1"/>
  <c r="G63" i="41"/>
  <c r="G62" i="41"/>
  <c r="G61" i="41"/>
  <c r="G60" i="41"/>
  <c r="G47" i="41"/>
  <c r="G46" i="41"/>
  <c r="G48" i="41" s="1"/>
  <c r="G44" i="41"/>
  <c r="G43" i="41"/>
  <c r="G41" i="41"/>
  <c r="G40" i="41"/>
  <c r="G39" i="41"/>
  <c r="G38" i="41"/>
  <c r="G42" i="41" s="1"/>
  <c r="C89" i="28" s="1"/>
  <c r="D89" i="28" s="1"/>
  <c r="G36" i="41"/>
  <c r="G35" i="41"/>
  <c r="G37" i="41" s="1"/>
  <c r="G33" i="41"/>
  <c r="G32" i="41"/>
  <c r="G34" i="41" s="1"/>
  <c r="G30" i="41"/>
  <c r="G29" i="41"/>
  <c r="G28" i="41"/>
  <c r="G27" i="41"/>
  <c r="G31" i="41" s="1"/>
  <c r="C88" i="28" s="1"/>
  <c r="D88" i="28" s="1"/>
  <c r="G25" i="41"/>
  <c r="G24" i="41"/>
  <c r="G26" i="41" s="1"/>
  <c r="G22" i="41"/>
  <c r="G21" i="41"/>
  <c r="G23" i="41" s="1"/>
  <c r="G19" i="41"/>
  <c r="G18" i="41"/>
  <c r="G17" i="41"/>
  <c r="G16" i="41"/>
  <c r="G20" i="41" s="1"/>
  <c r="C87" i="28" s="1"/>
  <c r="D87" i="28" s="1"/>
  <c r="G222" i="40"/>
  <c r="G221" i="40"/>
  <c r="G223" i="40"/>
  <c r="T85" i="28" s="1"/>
  <c r="G219" i="40"/>
  <c r="H219" i="40" s="1"/>
  <c r="G218" i="40"/>
  <c r="G220" i="40" s="1"/>
  <c r="G216" i="40"/>
  <c r="G215" i="40"/>
  <c r="G214" i="40"/>
  <c r="G213" i="40"/>
  <c r="G217" i="40" s="1"/>
  <c r="G211" i="40"/>
  <c r="G210" i="40"/>
  <c r="G212" i="40"/>
  <c r="T84" i="28" s="1"/>
  <c r="G208" i="40"/>
  <c r="G207" i="40"/>
  <c r="G205" i="40"/>
  <c r="G204" i="40"/>
  <c r="G203" i="40"/>
  <c r="G202" i="40"/>
  <c r="G206" i="40" s="1"/>
  <c r="G200" i="40"/>
  <c r="H200" i="40" s="1"/>
  <c r="G199" i="40"/>
  <c r="S84" i="28" s="1"/>
  <c r="G201" i="40"/>
  <c r="T83" i="28" s="1"/>
  <c r="G197" i="40"/>
  <c r="H197" i="40" s="1"/>
  <c r="G196" i="40"/>
  <c r="G198" i="40" s="1"/>
  <c r="G194" i="40"/>
  <c r="H194" i="40" s="1"/>
  <c r="G193" i="40"/>
  <c r="G192" i="40"/>
  <c r="H192" i="40" s="1"/>
  <c r="G191" i="40"/>
  <c r="H191" i="40" s="1"/>
  <c r="H195" i="40" s="1"/>
  <c r="G189" i="40"/>
  <c r="H189" i="40" s="1"/>
  <c r="G188" i="40"/>
  <c r="G190" i="40" s="1"/>
  <c r="G186" i="40"/>
  <c r="H186" i="40" s="1"/>
  <c r="G185" i="40"/>
  <c r="G187" i="40" s="1"/>
  <c r="G183" i="40"/>
  <c r="H183" i="40" s="1"/>
  <c r="G182" i="40"/>
  <c r="H182" i="40" s="1"/>
  <c r="G181" i="40"/>
  <c r="H181" i="40" s="1"/>
  <c r="G180" i="40"/>
  <c r="G178" i="40"/>
  <c r="H178" i="40" s="1"/>
  <c r="G177" i="40"/>
  <c r="G179" i="40" s="1"/>
  <c r="G175" i="40"/>
  <c r="H175" i="40" s="1"/>
  <c r="G174" i="40"/>
  <c r="G176" i="40" s="1"/>
  <c r="G172" i="40"/>
  <c r="H172" i="40" s="1"/>
  <c r="G171" i="40"/>
  <c r="G170" i="40"/>
  <c r="G169" i="40"/>
  <c r="G173" i="40" s="1"/>
  <c r="G156" i="40"/>
  <c r="G155" i="40"/>
  <c r="G157" i="40"/>
  <c r="T79" i="28"/>
  <c r="G153" i="40"/>
  <c r="G152" i="40"/>
  <c r="G154" i="40"/>
  <c r="S79" i="28"/>
  <c r="G150" i="40"/>
  <c r="G149" i="40"/>
  <c r="G148" i="40"/>
  <c r="G147" i="40"/>
  <c r="G151" i="40" s="1"/>
  <c r="I151" i="40" s="1"/>
  <c r="G145" i="40"/>
  <c r="G144" i="40"/>
  <c r="H144" i="40" s="1"/>
  <c r="H146" i="40" s="1"/>
  <c r="G146" i="40"/>
  <c r="T78" i="28" s="1"/>
  <c r="G142" i="40"/>
  <c r="G141" i="40"/>
  <c r="H141" i="40" s="1"/>
  <c r="H143" i="40" s="1"/>
  <c r="G143" i="40"/>
  <c r="S78" i="28" s="1"/>
  <c r="G139" i="40"/>
  <c r="G138" i="40"/>
  <c r="H138" i="40" s="1"/>
  <c r="G137" i="40"/>
  <c r="H137" i="40" s="1"/>
  <c r="G136" i="40"/>
  <c r="H136" i="40" s="1"/>
  <c r="H140" i="40" s="1"/>
  <c r="G134" i="40"/>
  <c r="H134" i="40" s="1"/>
  <c r="G133" i="40"/>
  <c r="G131" i="40"/>
  <c r="H131" i="40" s="1"/>
  <c r="G130" i="40"/>
  <c r="G132" i="40" s="1"/>
  <c r="G128" i="40"/>
  <c r="H128" i="40" s="1"/>
  <c r="G127" i="40"/>
  <c r="G126" i="40"/>
  <c r="G125" i="40"/>
  <c r="H125" i="40" s="1"/>
  <c r="H129" i="40" s="1"/>
  <c r="G123" i="40"/>
  <c r="H123" i="40" s="1"/>
  <c r="H124" i="40" s="1"/>
  <c r="G122" i="40"/>
  <c r="G124" i="40" s="1"/>
  <c r="G120" i="40"/>
  <c r="H120" i="40" s="1"/>
  <c r="H121" i="40" s="1"/>
  <c r="G119" i="40"/>
  <c r="G121" i="40" s="1"/>
  <c r="G117" i="40"/>
  <c r="H117" i="40" s="1"/>
  <c r="G116" i="40"/>
  <c r="G115" i="40"/>
  <c r="G114" i="40"/>
  <c r="G118" i="40" s="1"/>
  <c r="C76" i="28" s="1"/>
  <c r="D76" i="28" s="1"/>
  <c r="G112" i="40"/>
  <c r="H112" i="40" s="1"/>
  <c r="H113" i="40" s="1"/>
  <c r="G111" i="40"/>
  <c r="G113" i="40"/>
  <c r="T75" i="28"/>
  <c r="G109" i="40"/>
  <c r="H109" i="40" s="1"/>
  <c r="H110" i="40" s="1"/>
  <c r="I110" i="40" s="1"/>
  <c r="G108" i="40"/>
  <c r="G110" i="40"/>
  <c r="S75" i="28"/>
  <c r="U75" i="28" s="1"/>
  <c r="G106" i="40"/>
  <c r="H106" i="40" s="1"/>
  <c r="G105" i="40"/>
  <c r="H105" i="40" s="1"/>
  <c r="H107" i="40" s="1"/>
  <c r="G104" i="40"/>
  <c r="G103" i="40"/>
  <c r="G107" i="40" s="1"/>
  <c r="G101" i="40"/>
  <c r="G100" i="40"/>
  <c r="G102" i="40"/>
  <c r="T74" i="28" s="1"/>
  <c r="G98" i="40"/>
  <c r="G97" i="40"/>
  <c r="G99" i="40" s="1"/>
  <c r="S74" i="28" s="1"/>
  <c r="G95" i="40"/>
  <c r="G94" i="40"/>
  <c r="G93" i="40"/>
  <c r="G92" i="40"/>
  <c r="G90" i="40"/>
  <c r="G89" i="40"/>
  <c r="G91" i="40" s="1"/>
  <c r="T73" i="28" s="1"/>
  <c r="G87" i="40"/>
  <c r="G86" i="40"/>
  <c r="G88" i="40" s="1"/>
  <c r="S73" i="28" s="1"/>
  <c r="G84" i="40"/>
  <c r="G83" i="40"/>
  <c r="G82" i="40"/>
  <c r="G81" i="40"/>
  <c r="G79" i="40"/>
  <c r="G78" i="40"/>
  <c r="G80" i="40" s="1"/>
  <c r="T72" i="28" s="1"/>
  <c r="G76" i="40"/>
  <c r="G75" i="40"/>
  <c r="G77" i="40" s="1"/>
  <c r="S72" i="28" s="1"/>
  <c r="G73" i="40"/>
  <c r="G72" i="40"/>
  <c r="G71" i="40"/>
  <c r="G70" i="40"/>
  <c r="G74" i="40" s="1"/>
  <c r="C72" i="28" s="1"/>
  <c r="D72" i="28" s="1"/>
  <c r="G68" i="40"/>
  <c r="G67" i="40"/>
  <c r="G69" i="40"/>
  <c r="T71" i="28"/>
  <c r="G65" i="40"/>
  <c r="G64" i="40"/>
  <c r="G66" i="40"/>
  <c r="S71" i="28"/>
  <c r="G62" i="40"/>
  <c r="G61" i="40"/>
  <c r="G60" i="40"/>
  <c r="G59" i="40"/>
  <c r="G57" i="40"/>
  <c r="G56" i="40"/>
  <c r="G58" i="40"/>
  <c r="T70" i="28" s="1"/>
  <c r="G54" i="40"/>
  <c r="G53" i="40"/>
  <c r="G55" i="40"/>
  <c r="S70" i="28" s="1"/>
  <c r="G51" i="40"/>
  <c r="G50" i="40"/>
  <c r="G52" i="40" s="1"/>
  <c r="C70" i="28" s="1"/>
  <c r="D70" i="28" s="1"/>
  <c r="G49" i="40"/>
  <c r="G48" i="40"/>
  <c r="G46" i="40"/>
  <c r="G45" i="40"/>
  <c r="G47" i="40" s="1"/>
  <c r="T69" i="28" s="1"/>
  <c r="G43" i="40"/>
  <c r="G42" i="40"/>
  <c r="G40" i="40"/>
  <c r="G39" i="40"/>
  <c r="G38" i="40"/>
  <c r="G37" i="40"/>
  <c r="G35" i="40"/>
  <c r="G34" i="40"/>
  <c r="G36" i="40" s="1"/>
  <c r="T68" i="28" s="1"/>
  <c r="G32" i="40"/>
  <c r="G31" i="40"/>
  <c r="G33" i="40" s="1"/>
  <c r="S68" i="28" s="1"/>
  <c r="U68" i="28" s="1"/>
  <c r="G29" i="40"/>
  <c r="G28" i="40"/>
  <c r="G27" i="40"/>
  <c r="G26" i="40"/>
  <c r="G30" i="40" s="1"/>
  <c r="C68" i="28" s="1"/>
  <c r="D68" i="28" s="1"/>
  <c r="G24" i="40"/>
  <c r="G23" i="40"/>
  <c r="G25" i="40" s="1"/>
  <c r="T67" i="28" s="1"/>
  <c r="G21" i="40"/>
  <c r="G20" i="40"/>
  <c r="G22" i="40" s="1"/>
  <c r="S67" i="28" s="1"/>
  <c r="G16" i="40"/>
  <c r="G17" i="40"/>
  <c r="G18" i="40"/>
  <c r="G15" i="40"/>
  <c r="G81" i="45"/>
  <c r="G80" i="45"/>
  <c r="G82" i="45" s="1"/>
  <c r="G78" i="45"/>
  <c r="G79" i="45" s="1"/>
  <c r="G77" i="45"/>
  <c r="G75" i="45"/>
  <c r="G74" i="45"/>
  <c r="G73" i="45"/>
  <c r="G72" i="45"/>
  <c r="G70" i="45"/>
  <c r="G69" i="45"/>
  <c r="G71" i="45" s="1"/>
  <c r="G67" i="45"/>
  <c r="G66" i="45"/>
  <c r="G68" i="45" s="1"/>
  <c r="G64" i="45"/>
  <c r="G63" i="45"/>
  <c r="G62" i="45"/>
  <c r="G61" i="45"/>
  <c r="G60" i="45"/>
  <c r="G59" i="45"/>
  <c r="G58" i="45"/>
  <c r="G56" i="45"/>
  <c r="G55" i="45"/>
  <c r="G57" i="45" s="1"/>
  <c r="G53" i="45"/>
  <c r="G52" i="45"/>
  <c r="G54" i="45"/>
  <c r="G50" i="45"/>
  <c r="G49" i="45"/>
  <c r="G48" i="45"/>
  <c r="G47" i="45"/>
  <c r="G46" i="45"/>
  <c r="G45" i="45"/>
  <c r="G44" i="45"/>
  <c r="G43" i="45"/>
  <c r="G41" i="45"/>
  <c r="G40" i="45"/>
  <c r="G42" i="45" s="1"/>
  <c r="T37" i="28" s="1"/>
  <c r="G38" i="45"/>
  <c r="G37" i="45"/>
  <c r="G35" i="45"/>
  <c r="G34" i="45"/>
  <c r="G33" i="45"/>
  <c r="G32" i="45"/>
  <c r="G31" i="45"/>
  <c r="G30" i="45"/>
  <c r="G29" i="45"/>
  <c r="G28" i="45"/>
  <c r="G26" i="45"/>
  <c r="G25" i="45"/>
  <c r="G23" i="45"/>
  <c r="G22" i="45"/>
  <c r="G24" i="45" s="1"/>
  <c r="S36" i="28" s="1"/>
  <c r="G20" i="45"/>
  <c r="G19" i="45"/>
  <c r="G18" i="45"/>
  <c r="G17" i="45"/>
  <c r="G16" i="45"/>
  <c r="G15" i="45"/>
  <c r="G14" i="45"/>
  <c r="G13" i="45"/>
  <c r="G12" i="45"/>
  <c r="G444" i="44"/>
  <c r="G443" i="44"/>
  <c r="G441" i="44"/>
  <c r="G440" i="44"/>
  <c r="G438" i="44"/>
  <c r="G437" i="44"/>
  <c r="G436" i="44"/>
  <c r="G435" i="44"/>
  <c r="G434" i="44"/>
  <c r="G433" i="44"/>
  <c r="G432" i="44"/>
  <c r="G431" i="44"/>
  <c r="G430" i="44"/>
  <c r="G428" i="44"/>
  <c r="G427" i="44"/>
  <c r="G429" i="44"/>
  <c r="T33" i="28" s="1"/>
  <c r="G425" i="44"/>
  <c r="G424" i="44"/>
  <c r="G422" i="44"/>
  <c r="G421" i="44"/>
  <c r="G420" i="44"/>
  <c r="G419" i="44"/>
  <c r="G418" i="44"/>
  <c r="G417" i="44"/>
  <c r="G416" i="44"/>
  <c r="G415" i="44"/>
  <c r="G414" i="44"/>
  <c r="G412" i="44"/>
  <c r="G411" i="44"/>
  <c r="G409" i="44"/>
  <c r="G408" i="44"/>
  <c r="G406" i="44"/>
  <c r="G405" i="44"/>
  <c r="G404" i="44"/>
  <c r="G403" i="44"/>
  <c r="G402" i="44"/>
  <c r="G401" i="44"/>
  <c r="G400" i="44"/>
  <c r="G399" i="44"/>
  <c r="G398" i="44"/>
  <c r="G396" i="44"/>
  <c r="G395" i="44"/>
  <c r="G393" i="44"/>
  <c r="G392" i="44"/>
  <c r="G394" i="44" s="1"/>
  <c r="S31" i="28" s="1"/>
  <c r="G390" i="44"/>
  <c r="G389" i="44"/>
  <c r="G388" i="44"/>
  <c r="G387" i="44"/>
  <c r="G386" i="44"/>
  <c r="G385" i="44"/>
  <c r="G384" i="44"/>
  <c r="G383" i="44"/>
  <c r="G382" i="44"/>
  <c r="G364" i="44"/>
  <c r="G363" i="44"/>
  <c r="G361" i="44"/>
  <c r="G360" i="44"/>
  <c r="G358" i="44"/>
  <c r="G357" i="44"/>
  <c r="G356" i="44"/>
  <c r="G355" i="44"/>
  <c r="G354" i="44"/>
  <c r="G353" i="44"/>
  <c r="G352" i="44"/>
  <c r="G351" i="44"/>
  <c r="G350" i="44"/>
  <c r="G348" i="44"/>
  <c r="G347" i="44"/>
  <c r="G349" i="44" s="1"/>
  <c r="T27" i="28" s="1"/>
  <c r="G345" i="44"/>
  <c r="G344" i="44"/>
  <c r="G342" i="44"/>
  <c r="G341" i="44"/>
  <c r="G340" i="44"/>
  <c r="G339" i="44"/>
  <c r="G338" i="44"/>
  <c r="G337" i="44"/>
  <c r="G336" i="44"/>
  <c r="G335" i="44"/>
  <c r="G334" i="44"/>
  <c r="G332" i="44"/>
  <c r="G331" i="44"/>
  <c r="G329" i="44"/>
  <c r="G328" i="44"/>
  <c r="G326" i="44"/>
  <c r="S34" i="28" s="1"/>
  <c r="G325" i="44"/>
  <c r="G324" i="44"/>
  <c r="G323" i="44"/>
  <c r="G322" i="44"/>
  <c r="G321" i="44"/>
  <c r="G320" i="44"/>
  <c r="G319" i="44"/>
  <c r="G318" i="44"/>
  <c r="G316" i="44"/>
  <c r="G315" i="44"/>
  <c r="G313" i="44"/>
  <c r="G312" i="44"/>
  <c r="G310" i="44"/>
  <c r="G309" i="44"/>
  <c r="G308" i="44"/>
  <c r="G307" i="44"/>
  <c r="G306" i="44"/>
  <c r="G305" i="44"/>
  <c r="G304" i="44"/>
  <c r="G303" i="44"/>
  <c r="G302" i="44"/>
  <c r="G300" i="44"/>
  <c r="G299" i="44"/>
  <c r="G297" i="44"/>
  <c r="G296" i="44"/>
  <c r="G294" i="44"/>
  <c r="G293" i="44"/>
  <c r="G292" i="44"/>
  <c r="G291" i="44"/>
  <c r="G290" i="44"/>
  <c r="G289" i="44"/>
  <c r="G288" i="44"/>
  <c r="G287" i="44"/>
  <c r="G286" i="44"/>
  <c r="G284" i="44"/>
  <c r="G283" i="44"/>
  <c r="G281" i="44"/>
  <c r="G280" i="44"/>
  <c r="G278" i="44"/>
  <c r="G277" i="44"/>
  <c r="G276" i="44"/>
  <c r="G275" i="44"/>
  <c r="G274" i="44"/>
  <c r="G273" i="44"/>
  <c r="G272" i="44"/>
  <c r="G271" i="44"/>
  <c r="G270" i="44"/>
  <c r="G268" i="44"/>
  <c r="G267" i="44"/>
  <c r="G265" i="44"/>
  <c r="G264" i="44"/>
  <c r="G262" i="44"/>
  <c r="G261" i="44"/>
  <c r="G260" i="44"/>
  <c r="G259" i="44"/>
  <c r="G258" i="44"/>
  <c r="G257" i="44"/>
  <c r="G256" i="44"/>
  <c r="G255" i="44"/>
  <c r="G254" i="44"/>
  <c r="G252" i="44"/>
  <c r="G251" i="44"/>
  <c r="G249" i="44"/>
  <c r="G248" i="44"/>
  <c r="G246" i="44"/>
  <c r="G245" i="44"/>
  <c r="G244" i="44"/>
  <c r="G243" i="44"/>
  <c r="G242" i="44"/>
  <c r="G241" i="44"/>
  <c r="G240" i="44"/>
  <c r="G239" i="44"/>
  <c r="G238" i="44"/>
  <c r="G236" i="44"/>
  <c r="G235" i="44"/>
  <c r="G233" i="44"/>
  <c r="G232" i="44"/>
  <c r="G230" i="44"/>
  <c r="G229" i="44"/>
  <c r="G228" i="44"/>
  <c r="G227" i="44"/>
  <c r="G226" i="44"/>
  <c r="G225" i="44"/>
  <c r="G224" i="44"/>
  <c r="G223" i="44"/>
  <c r="G222" i="44"/>
  <c r="G220" i="44"/>
  <c r="G219" i="44"/>
  <c r="G217" i="44"/>
  <c r="G216" i="44"/>
  <c r="G214" i="44"/>
  <c r="G213" i="44"/>
  <c r="G212" i="44"/>
  <c r="G211" i="44"/>
  <c r="G210" i="44"/>
  <c r="G209" i="44"/>
  <c r="G208" i="44"/>
  <c r="G207" i="44"/>
  <c r="G206" i="44"/>
  <c r="G204" i="44"/>
  <c r="G203" i="44"/>
  <c r="G201" i="44"/>
  <c r="G200" i="44"/>
  <c r="G198" i="44"/>
  <c r="G197" i="44"/>
  <c r="G196" i="44"/>
  <c r="G195" i="44"/>
  <c r="G194" i="44"/>
  <c r="G193" i="44"/>
  <c r="G192" i="44"/>
  <c r="G191" i="44"/>
  <c r="G190" i="44"/>
  <c r="G188" i="44"/>
  <c r="G187" i="44"/>
  <c r="G189" i="44" s="1"/>
  <c r="T17" i="28" s="1"/>
  <c r="G185" i="44"/>
  <c r="G184" i="44"/>
  <c r="G182" i="44"/>
  <c r="G181" i="44"/>
  <c r="G180" i="44"/>
  <c r="G179" i="44"/>
  <c r="G178" i="44"/>
  <c r="G177" i="44"/>
  <c r="G176" i="44"/>
  <c r="G175" i="44"/>
  <c r="G174" i="44"/>
  <c r="G173" i="44"/>
  <c r="G172" i="44"/>
  <c r="G171" i="44"/>
  <c r="G170" i="44"/>
  <c r="G380" i="44"/>
  <c r="G379" i="44"/>
  <c r="G377" i="44"/>
  <c r="G376" i="44"/>
  <c r="G374" i="44"/>
  <c r="G373" i="44"/>
  <c r="G372" i="44"/>
  <c r="G371" i="44"/>
  <c r="G370" i="44"/>
  <c r="G369" i="44"/>
  <c r="G368" i="44"/>
  <c r="G367" i="44"/>
  <c r="G366" i="44"/>
  <c r="G168" i="44"/>
  <c r="G167" i="44"/>
  <c r="G165" i="44"/>
  <c r="G164" i="44"/>
  <c r="G166" i="44" s="1"/>
  <c r="S16" i="28" s="1"/>
  <c r="G162" i="44"/>
  <c r="G161" i="44"/>
  <c r="G160" i="44"/>
  <c r="G159" i="44"/>
  <c r="G158" i="44"/>
  <c r="G157" i="44"/>
  <c r="G156" i="44"/>
  <c r="G155" i="44"/>
  <c r="G154" i="44"/>
  <c r="G152" i="44"/>
  <c r="G151" i="44"/>
  <c r="G153" i="44" s="1"/>
  <c r="T15" i="28" s="1"/>
  <c r="G149" i="44"/>
  <c r="G148" i="44"/>
  <c r="G146" i="44"/>
  <c r="G145" i="44"/>
  <c r="G144" i="44"/>
  <c r="G143" i="44"/>
  <c r="G142" i="44"/>
  <c r="G141" i="44"/>
  <c r="G140" i="44"/>
  <c r="G139" i="44"/>
  <c r="G138" i="44"/>
  <c r="G136" i="44"/>
  <c r="G135" i="44"/>
  <c r="G133" i="44"/>
  <c r="G132" i="44"/>
  <c r="G134" i="44" s="1"/>
  <c r="S14" i="28" s="1"/>
  <c r="G130" i="44"/>
  <c r="G129" i="44"/>
  <c r="G128" i="44"/>
  <c r="G127" i="44"/>
  <c r="G126" i="44"/>
  <c r="G125" i="44"/>
  <c r="G124" i="44"/>
  <c r="G123" i="44"/>
  <c r="G122" i="44"/>
  <c r="G120" i="44"/>
  <c r="G119" i="44"/>
  <c r="G117" i="44"/>
  <c r="G116" i="44"/>
  <c r="G114" i="44"/>
  <c r="G113" i="44"/>
  <c r="G112" i="44"/>
  <c r="G111" i="44"/>
  <c r="G110" i="44"/>
  <c r="G109" i="44"/>
  <c r="G108" i="44"/>
  <c r="G107" i="44"/>
  <c r="G106" i="44"/>
  <c r="G104" i="44"/>
  <c r="G103" i="44"/>
  <c r="G101" i="44"/>
  <c r="G100" i="44"/>
  <c r="G98" i="44"/>
  <c r="G97" i="44"/>
  <c r="G96" i="44"/>
  <c r="G95" i="44"/>
  <c r="G94" i="44"/>
  <c r="G93" i="44"/>
  <c r="G92" i="44"/>
  <c r="G91" i="44"/>
  <c r="G90" i="44"/>
  <c r="G88" i="44"/>
  <c r="G87" i="44"/>
  <c r="G85" i="44"/>
  <c r="G84" i="44"/>
  <c r="G82" i="44"/>
  <c r="G81" i="44"/>
  <c r="G80" i="44"/>
  <c r="G78" i="44"/>
  <c r="G77" i="44"/>
  <c r="G75" i="44"/>
  <c r="G74" i="44"/>
  <c r="G72" i="44"/>
  <c r="G71" i="44"/>
  <c r="G70" i="44"/>
  <c r="G69" i="44"/>
  <c r="G68" i="44"/>
  <c r="G67" i="44"/>
  <c r="G66" i="44"/>
  <c r="G65" i="44"/>
  <c r="G64" i="44"/>
  <c r="G62" i="44"/>
  <c r="G61" i="44"/>
  <c r="G59" i="44"/>
  <c r="G58" i="44"/>
  <c r="G56" i="44"/>
  <c r="G55" i="44"/>
  <c r="G54" i="44"/>
  <c r="G53" i="44"/>
  <c r="G52" i="44"/>
  <c r="G51" i="44"/>
  <c r="G50" i="44"/>
  <c r="G49" i="44"/>
  <c r="G48" i="44"/>
  <c r="G46" i="44"/>
  <c r="G45" i="44"/>
  <c r="G43" i="44"/>
  <c r="G42" i="44"/>
  <c r="G40" i="44"/>
  <c r="G39" i="44"/>
  <c r="G38" i="44"/>
  <c r="G37" i="44"/>
  <c r="G36" i="44"/>
  <c r="G35" i="44"/>
  <c r="G34" i="44"/>
  <c r="G33" i="44"/>
  <c r="G32" i="44"/>
  <c r="G30" i="44"/>
  <c r="G29" i="44"/>
  <c r="G27" i="44"/>
  <c r="G26" i="44"/>
  <c r="G17" i="44"/>
  <c r="G18" i="44"/>
  <c r="G19" i="44"/>
  <c r="G20" i="44"/>
  <c r="G21" i="44"/>
  <c r="G22" i="44"/>
  <c r="G23" i="44"/>
  <c r="G24" i="44"/>
  <c r="G16" i="44"/>
  <c r="T49" i="28"/>
  <c r="U66" i="28"/>
  <c r="B15" i="49"/>
  <c r="B27" i="49" s="1"/>
  <c r="A3" i="49"/>
  <c r="K1" i="41"/>
  <c r="Q38" i="28"/>
  <c r="C51" i="45"/>
  <c r="G233" i="37"/>
  <c r="G232" i="37"/>
  <c r="H232" i="37" s="1"/>
  <c r="H234" i="37" s="1"/>
  <c r="G230" i="37"/>
  <c r="G229" i="37"/>
  <c r="H229" i="37" s="1"/>
  <c r="H231" i="37" s="1"/>
  <c r="G227" i="37"/>
  <c r="H227" i="37" s="1"/>
  <c r="G226" i="37"/>
  <c r="H226" i="37"/>
  <c r="G225" i="37"/>
  <c r="H225" i="37" s="1"/>
  <c r="G224" i="37"/>
  <c r="G228" i="37" s="1"/>
  <c r="Q65" i="28"/>
  <c r="C97" i="28"/>
  <c r="D97" i="28" s="1"/>
  <c r="Q97" i="28"/>
  <c r="W97" i="28" s="1"/>
  <c r="C98" i="28"/>
  <c r="D98" i="28" s="1"/>
  <c r="Q98" i="28"/>
  <c r="J16" i="46"/>
  <c r="C16" i="46"/>
  <c r="D16" i="46"/>
  <c r="E16" i="46"/>
  <c r="F16" i="46"/>
  <c r="G16" i="46"/>
  <c r="H16" i="46"/>
  <c r="B16" i="46"/>
  <c r="B28" i="46"/>
  <c r="J42" i="46"/>
  <c r="C42" i="46"/>
  <c r="D42" i="46"/>
  <c r="E42" i="46"/>
  <c r="F42" i="46"/>
  <c r="G42" i="46"/>
  <c r="H42" i="46"/>
  <c r="B42" i="46"/>
  <c r="J28" i="46"/>
  <c r="C28" i="46"/>
  <c r="D28" i="46"/>
  <c r="E28" i="46"/>
  <c r="F28" i="46"/>
  <c r="G28" i="46"/>
  <c r="H28" i="46"/>
  <c r="I28" i="46"/>
  <c r="I27" i="46"/>
  <c r="K1" i="28"/>
  <c r="I1" i="28"/>
  <c r="K1" i="40"/>
  <c r="G222" i="37"/>
  <c r="H222" i="37"/>
  <c r="G221" i="37"/>
  <c r="H221" i="37" s="1"/>
  <c r="H223" i="37" s="1"/>
  <c r="I223" i="37" s="1"/>
  <c r="G223" i="37"/>
  <c r="T64" i="28" s="1"/>
  <c r="G219" i="37"/>
  <c r="H219" i="37" s="1"/>
  <c r="G218" i="37"/>
  <c r="H218" i="37" s="1"/>
  <c r="H220" i="37" s="1"/>
  <c r="G220" i="37"/>
  <c r="S64" i="28" s="1"/>
  <c r="U64" i="28" s="1"/>
  <c r="G216" i="37"/>
  <c r="H216" i="37" s="1"/>
  <c r="G215" i="37"/>
  <c r="H215" i="37" s="1"/>
  <c r="G214" i="37"/>
  <c r="H214" i="37" s="1"/>
  <c r="G213" i="37"/>
  <c r="G211" i="37"/>
  <c r="H211" i="37" s="1"/>
  <c r="G210" i="37"/>
  <c r="G212" i="37" s="1"/>
  <c r="G208" i="37"/>
  <c r="H208" i="37" s="1"/>
  <c r="G207" i="37"/>
  <c r="G205" i="37"/>
  <c r="G204" i="37"/>
  <c r="G203" i="37"/>
  <c r="G206" i="37" s="1"/>
  <c r="G202" i="37"/>
  <c r="G200" i="37"/>
  <c r="G199" i="37"/>
  <c r="H199" i="37" s="1"/>
  <c r="H201" i="37" s="1"/>
  <c r="G197" i="37"/>
  <c r="G196" i="37"/>
  <c r="G194" i="37"/>
  <c r="H194" i="37" s="1"/>
  <c r="G193" i="37"/>
  <c r="G192" i="37"/>
  <c r="G191" i="37"/>
  <c r="G189" i="37"/>
  <c r="G188" i="37"/>
  <c r="G190" i="37" s="1"/>
  <c r="G186" i="37"/>
  <c r="G185" i="37"/>
  <c r="G187" i="37" s="1"/>
  <c r="I187" i="37" s="1"/>
  <c r="G183" i="37"/>
  <c r="G182" i="37"/>
  <c r="G181" i="37"/>
  <c r="G180" i="37"/>
  <c r="G184" i="37" s="1"/>
  <c r="G178" i="37"/>
  <c r="H178" i="37" s="1"/>
  <c r="G177" i="37"/>
  <c r="H177" i="37" s="1"/>
  <c r="H179" i="37" s="1"/>
  <c r="G175" i="37"/>
  <c r="H175" i="37" s="1"/>
  <c r="G174" i="37"/>
  <c r="H174" i="37" s="1"/>
  <c r="H176" i="37" s="1"/>
  <c r="G172" i="37"/>
  <c r="H172" i="37" s="1"/>
  <c r="G171" i="37"/>
  <c r="H171" i="37"/>
  <c r="G170" i="37"/>
  <c r="G169" i="37"/>
  <c r="H169" i="37" s="1"/>
  <c r="H173" i="37" s="1"/>
  <c r="G166" i="37"/>
  <c r="H166" i="37" s="1"/>
  <c r="H168" i="37" s="1"/>
  <c r="G167" i="37"/>
  <c r="G164" i="37"/>
  <c r="G163" i="37"/>
  <c r="G161" i="37"/>
  <c r="G160" i="37"/>
  <c r="G159" i="37"/>
  <c r="G158" i="37"/>
  <c r="H158" i="37" s="1"/>
  <c r="H162" i="37" s="1"/>
  <c r="G156" i="37"/>
  <c r="G155" i="37"/>
  <c r="G153" i="37"/>
  <c r="G152" i="37"/>
  <c r="G154" i="37" s="1"/>
  <c r="H152" i="37"/>
  <c r="H154" i="37" s="1"/>
  <c r="G150" i="37"/>
  <c r="G149" i="37"/>
  <c r="H149" i="37"/>
  <c r="G148" i="37"/>
  <c r="H148" i="37" s="1"/>
  <c r="G147" i="37"/>
  <c r="G151" i="37" s="1"/>
  <c r="C58" i="28" s="1"/>
  <c r="D58" i="28" s="1"/>
  <c r="G145" i="37"/>
  <c r="G144" i="37"/>
  <c r="G142" i="37"/>
  <c r="G141" i="37"/>
  <c r="G143" i="37" s="1"/>
  <c r="G139" i="37"/>
  <c r="G138" i="37"/>
  <c r="G137" i="37"/>
  <c r="G136" i="37"/>
  <c r="G140" i="37"/>
  <c r="I140" i="37" s="1"/>
  <c r="G134" i="37"/>
  <c r="H134" i="37" s="1"/>
  <c r="G133" i="37"/>
  <c r="G135" i="37" s="1"/>
  <c r="G131" i="37"/>
  <c r="H131" i="37" s="1"/>
  <c r="G130" i="37"/>
  <c r="G132" i="37" s="1"/>
  <c r="G128" i="37"/>
  <c r="H128" i="37" s="1"/>
  <c r="G127" i="37"/>
  <c r="H127" i="37" s="1"/>
  <c r="G126" i="37"/>
  <c r="H126" i="37" s="1"/>
  <c r="G125" i="37"/>
  <c r="G123" i="37"/>
  <c r="G122" i="37"/>
  <c r="H122" i="37" s="1"/>
  <c r="H124" i="37" s="1"/>
  <c r="G120" i="37"/>
  <c r="G119" i="37"/>
  <c r="G117" i="37"/>
  <c r="G116" i="37"/>
  <c r="G115" i="37"/>
  <c r="G114" i="37"/>
  <c r="H114" i="37" s="1"/>
  <c r="H118" i="37" s="1"/>
  <c r="G112" i="37"/>
  <c r="H112" i="37" s="1"/>
  <c r="G111" i="37"/>
  <c r="G113" i="37" s="1"/>
  <c r="G109" i="37"/>
  <c r="G108" i="37"/>
  <c r="G106" i="37"/>
  <c r="G105" i="37"/>
  <c r="H105" i="37"/>
  <c r="G104" i="37"/>
  <c r="H104" i="37" s="1"/>
  <c r="G103" i="37"/>
  <c r="G107" i="37" s="1"/>
  <c r="G101" i="37"/>
  <c r="G100" i="37"/>
  <c r="G98" i="37"/>
  <c r="G97" i="37"/>
  <c r="G99" i="37" s="1"/>
  <c r="S53" i="28" s="1"/>
  <c r="G95" i="37"/>
  <c r="G94" i="37"/>
  <c r="G93" i="37"/>
  <c r="G92" i="37"/>
  <c r="G90" i="37"/>
  <c r="G89" i="37"/>
  <c r="G91" i="37" s="1"/>
  <c r="T52" i="28" s="1"/>
  <c r="G87" i="37"/>
  <c r="G88" i="37" s="1"/>
  <c r="S52" i="28" s="1"/>
  <c r="G86" i="37"/>
  <c r="G84" i="37"/>
  <c r="G83" i="37"/>
  <c r="G82" i="37"/>
  <c r="G81" i="37"/>
  <c r="G79" i="37"/>
  <c r="G78" i="37"/>
  <c r="G76" i="37"/>
  <c r="G75" i="37"/>
  <c r="G73" i="37"/>
  <c r="G72" i="37"/>
  <c r="G71" i="37"/>
  <c r="G70" i="37"/>
  <c r="G68" i="37"/>
  <c r="G67" i="37"/>
  <c r="G69" i="37" s="1"/>
  <c r="T50" i="28" s="1"/>
  <c r="G65" i="37"/>
  <c r="G64" i="37"/>
  <c r="G66" i="37" s="1"/>
  <c r="S50" i="28" s="1"/>
  <c r="G62" i="37"/>
  <c r="G61" i="37"/>
  <c r="G60" i="37"/>
  <c r="G59" i="37"/>
  <c r="G63" i="37" s="1"/>
  <c r="C50" i="28" s="1"/>
  <c r="D50" i="28" s="1"/>
  <c r="G57" i="37"/>
  <c r="G56" i="37"/>
  <c r="G54" i="37"/>
  <c r="G53" i="37"/>
  <c r="G55" i="37" s="1"/>
  <c r="S49" i="28" s="1"/>
  <c r="G51" i="37"/>
  <c r="G50" i="37"/>
  <c r="G49" i="37"/>
  <c r="G48" i="37"/>
  <c r="G52" i="37" s="1"/>
  <c r="C49" i="28" s="1"/>
  <c r="D49" i="28" s="1"/>
  <c r="G46" i="37"/>
  <c r="G45" i="37"/>
  <c r="G47" i="37" s="1"/>
  <c r="T48" i="28" s="1"/>
  <c r="G43" i="37"/>
  <c r="G42" i="37"/>
  <c r="G40" i="37"/>
  <c r="G39" i="37"/>
  <c r="G38" i="37"/>
  <c r="G37" i="37"/>
  <c r="G41" i="37" s="1"/>
  <c r="C48" i="28" s="1"/>
  <c r="D48" i="28" s="1"/>
  <c r="G34" i="37"/>
  <c r="G26" i="37"/>
  <c r="G35" i="37"/>
  <c r="G32" i="37"/>
  <c r="G31" i="37"/>
  <c r="G29" i="37"/>
  <c r="G28" i="37"/>
  <c r="G27" i="37"/>
  <c r="G30" i="37" s="1"/>
  <c r="C47" i="28" s="1"/>
  <c r="D47" i="28" s="1"/>
  <c r="G24" i="37"/>
  <c r="G23" i="37"/>
  <c r="G25" i="37" s="1"/>
  <c r="T46" i="28" s="1"/>
  <c r="G21" i="37"/>
  <c r="G20" i="37"/>
  <c r="G16" i="37"/>
  <c r="G17" i="37"/>
  <c r="G18" i="37"/>
  <c r="G15" i="37"/>
  <c r="G19" i="37" s="1"/>
  <c r="C46" i="28" s="1"/>
  <c r="D46" i="28" s="1"/>
  <c r="E49" i="28"/>
  <c r="Q49" i="28" s="1"/>
  <c r="K1" i="37"/>
  <c r="I10" i="28"/>
  <c r="K1" i="45"/>
  <c r="C27" i="28"/>
  <c r="D27" i="28" s="1"/>
  <c r="K1" i="44"/>
  <c r="G1" i="44"/>
  <c r="I4" i="46"/>
  <c r="L4" i="49" s="1"/>
  <c r="L15" i="49" s="1"/>
  <c r="L27" i="49" s="1"/>
  <c r="B4" i="46"/>
  <c r="B18" i="46" s="1"/>
  <c r="B30" i="46" s="1"/>
  <c r="I40" i="46"/>
  <c r="I39" i="46"/>
  <c r="I38" i="46"/>
  <c r="I37" i="46"/>
  <c r="I36" i="46"/>
  <c r="I35" i="46"/>
  <c r="I34" i="46"/>
  <c r="I33" i="46"/>
  <c r="I26" i="46"/>
  <c r="I25" i="46"/>
  <c r="I24" i="46"/>
  <c r="I23" i="46"/>
  <c r="I22" i="46"/>
  <c r="I21" i="46"/>
  <c r="I14" i="46"/>
  <c r="I13" i="46"/>
  <c r="I12" i="46"/>
  <c r="I11" i="46"/>
  <c r="I10" i="46"/>
  <c r="I16" i="46"/>
  <c r="I9" i="46"/>
  <c r="I8" i="46"/>
  <c r="C439" i="44"/>
  <c r="C423" i="44"/>
  <c r="C407" i="44"/>
  <c r="C391" i="44"/>
  <c r="C359" i="44"/>
  <c r="C343" i="44"/>
  <c r="C311" i="44"/>
  <c r="C295" i="44"/>
  <c r="C279" i="44"/>
  <c r="C263" i="44"/>
  <c r="C247" i="44"/>
  <c r="C231" i="44"/>
  <c r="C215" i="44"/>
  <c r="C199" i="44"/>
  <c r="C375" i="44"/>
  <c r="C163" i="44"/>
  <c r="C147" i="44"/>
  <c r="C131" i="44"/>
  <c r="C115" i="44"/>
  <c r="C99" i="44"/>
  <c r="Q46" i="28"/>
  <c r="Q47" i="28"/>
  <c r="Q48" i="28"/>
  <c r="Q50" i="28"/>
  <c r="Q51" i="28"/>
  <c r="Q53" i="28"/>
  <c r="Q54" i="28"/>
  <c r="Q55" i="28"/>
  <c r="Q56" i="28"/>
  <c r="Q57" i="28"/>
  <c r="Q58" i="28"/>
  <c r="Q59" i="28"/>
  <c r="Q60" i="28"/>
  <c r="Q61" i="28"/>
  <c r="Q62" i="28"/>
  <c r="Q63" i="28"/>
  <c r="Q64" i="28"/>
  <c r="Q67" i="28"/>
  <c r="Q68" i="28"/>
  <c r="Q69" i="28"/>
  <c r="Q70" i="28"/>
  <c r="Q71" i="28"/>
  <c r="Q72" i="28"/>
  <c r="Q73" i="28"/>
  <c r="Q74" i="28"/>
  <c r="Q75" i="28"/>
  <c r="Q76" i="28"/>
  <c r="Q77" i="28"/>
  <c r="Q78" i="28"/>
  <c r="Q79" i="28"/>
  <c r="Q81" i="28"/>
  <c r="Q82" i="28"/>
  <c r="Q83" i="28"/>
  <c r="Q84" i="28"/>
  <c r="Q85" i="28"/>
  <c r="Q87" i="28"/>
  <c r="Q93" i="28"/>
  <c r="Q94" i="28"/>
  <c r="Q95" i="28"/>
  <c r="Q100" i="28"/>
  <c r="Q101" i="28"/>
  <c r="O41" i="28"/>
  <c r="P42" i="28" s="1"/>
  <c r="F41" i="28"/>
  <c r="G42" i="28" s="1"/>
  <c r="G44" i="28" s="1"/>
  <c r="G41" i="28"/>
  <c r="H41" i="28"/>
  <c r="I42" i="28" s="1"/>
  <c r="I41" i="28"/>
  <c r="J41" i="28"/>
  <c r="K41" i="28"/>
  <c r="L42" i="28" s="1"/>
  <c r="L41" i="28"/>
  <c r="M41" i="28"/>
  <c r="N41" i="28"/>
  <c r="O42" i="28" s="1"/>
  <c r="O44" i="28" s="1"/>
  <c r="P41" i="28"/>
  <c r="E41" i="28"/>
  <c r="Q19" i="28"/>
  <c r="Q20" i="28"/>
  <c r="Q21" i="28"/>
  <c r="Q22" i="28"/>
  <c r="Q23" i="28"/>
  <c r="Q24" i="28"/>
  <c r="Q25" i="28"/>
  <c r="Q26" i="28"/>
  <c r="Q27" i="28"/>
  <c r="Q29" i="28"/>
  <c r="Q31" i="28"/>
  <c r="Q32" i="28"/>
  <c r="Q33" i="28"/>
  <c r="Q34" i="28"/>
  <c r="Q36" i="28"/>
  <c r="Q37" i="28"/>
  <c r="Q39" i="28"/>
  <c r="Q40" i="28"/>
  <c r="Q7" i="28"/>
  <c r="Q8" i="28"/>
  <c r="Q9" i="28"/>
  <c r="Q11" i="28"/>
  <c r="Q12" i="28"/>
  <c r="Q13" i="28"/>
  <c r="Q14" i="28"/>
  <c r="Q15" i="28"/>
  <c r="Q16" i="28"/>
  <c r="Q30" i="28"/>
  <c r="Q17" i="28"/>
  <c r="C327" i="44"/>
  <c r="C73" i="44"/>
  <c r="C65" i="45"/>
  <c r="C36" i="45"/>
  <c r="C21" i="45"/>
  <c r="G1" i="45"/>
  <c r="C183" i="44"/>
  <c r="C41" i="44"/>
  <c r="C57" i="44"/>
  <c r="C25" i="44"/>
  <c r="C41" i="37"/>
  <c r="H106" i="41"/>
  <c r="H120" i="41"/>
  <c r="H124" i="41"/>
  <c r="G58" i="41"/>
  <c r="G57" i="41"/>
  <c r="G59" i="41" s="1"/>
  <c r="G55" i="41"/>
  <c r="G54" i="41"/>
  <c r="G56" i="41" s="1"/>
  <c r="G52" i="41"/>
  <c r="G51" i="41"/>
  <c r="G50" i="41"/>
  <c r="G49" i="41"/>
  <c r="G1" i="41"/>
  <c r="H222" i="40"/>
  <c r="H221" i="40"/>
  <c r="H223" i="40" s="1"/>
  <c r="H216" i="40"/>
  <c r="H215" i="40"/>
  <c r="H214" i="40"/>
  <c r="H213" i="40"/>
  <c r="H217" i="40" s="1"/>
  <c r="I212" i="40"/>
  <c r="H180" i="40"/>
  <c r="H184" i="40"/>
  <c r="H177" i="40"/>
  <c r="H179" i="40"/>
  <c r="H174" i="40"/>
  <c r="H176" i="40"/>
  <c r="H171" i="40"/>
  <c r="H170" i="40"/>
  <c r="H169" i="40"/>
  <c r="H173" i="40" s="1"/>
  <c r="I157" i="40"/>
  <c r="H145" i="40"/>
  <c r="H142" i="40"/>
  <c r="H139" i="40"/>
  <c r="H126" i="40"/>
  <c r="G1" i="40"/>
  <c r="Q88" i="28"/>
  <c r="U88" i="28" s="1"/>
  <c r="Q89" i="28"/>
  <c r="U89" i="28"/>
  <c r="H125" i="37"/>
  <c r="H129" i="37" s="1"/>
  <c r="H205" i="37"/>
  <c r="H204" i="37"/>
  <c r="H202" i="37"/>
  <c r="H206" i="37" s="1"/>
  <c r="H200" i="37"/>
  <c r="H193" i="37"/>
  <c r="H192" i="37"/>
  <c r="H167" i="37"/>
  <c r="H160" i="37"/>
  <c r="H159" i="37"/>
  <c r="H153" i="37"/>
  <c r="H150" i="37"/>
  <c r="H123" i="37"/>
  <c r="G124" i="37"/>
  <c r="H120" i="37"/>
  <c r="G121" i="37"/>
  <c r="S55" i="28" s="1"/>
  <c r="H117" i="37"/>
  <c r="H111" i="37"/>
  <c r="H113" i="37" s="1"/>
  <c r="H108" i="37"/>
  <c r="H110" i="37" s="1"/>
  <c r="H106" i="37"/>
  <c r="G80" i="37"/>
  <c r="T51" i="28" s="1"/>
  <c r="G74" i="37"/>
  <c r="C51" i="28" s="1"/>
  <c r="D51" i="28" s="1"/>
  <c r="G58" i="37"/>
  <c r="G36" i="37"/>
  <c r="T47" i="28" s="1"/>
  <c r="C30" i="37"/>
  <c r="C19" i="37"/>
  <c r="G1" i="37"/>
  <c r="H130" i="37"/>
  <c r="H132" i="37" s="1"/>
  <c r="H163" i="37"/>
  <c r="H165" i="37"/>
  <c r="Q92" i="28"/>
  <c r="Q43" i="28"/>
  <c r="Q18" i="28"/>
  <c r="H196" i="37"/>
  <c r="H198" i="37"/>
  <c r="H119" i="37"/>
  <c r="H121" i="37" s="1"/>
  <c r="G201" i="37"/>
  <c r="H155" i="37"/>
  <c r="H157" i="37" s="1"/>
  <c r="H116" i="40"/>
  <c r="H118" i="40" s="1"/>
  <c r="I154" i="40"/>
  <c r="H196" i="40"/>
  <c r="H198" i="40"/>
  <c r="C81" i="28"/>
  <c r="D81" i="28" s="1"/>
  <c r="C79" i="28"/>
  <c r="D79" i="28" s="1"/>
  <c r="C75" i="28"/>
  <c r="D75" i="28" s="1"/>
  <c r="H161" i="37"/>
  <c r="H115" i="37"/>
  <c r="H42" i="28"/>
  <c r="H44" i="28" s="1"/>
  <c r="K42" i="28"/>
  <c r="K44" i="28" s="1"/>
  <c r="G65" i="45" l="1"/>
  <c r="C39" i="28" s="1"/>
  <c r="D39" i="28" s="1"/>
  <c r="G27" i="45"/>
  <c r="T36" i="28" s="1"/>
  <c r="G39" i="45"/>
  <c r="S37" i="28" s="1"/>
  <c r="G76" i="45"/>
  <c r="C40" i="28" s="1"/>
  <c r="D40" i="28" s="1"/>
  <c r="U36" i="28"/>
  <c r="G51" i="45"/>
  <c r="C38" i="28" s="1"/>
  <c r="D38" i="28" s="1"/>
  <c r="S58" i="28"/>
  <c r="I154" i="37"/>
  <c r="T63" i="28"/>
  <c r="G146" i="37"/>
  <c r="H133" i="37"/>
  <c r="H135" i="37" s="1"/>
  <c r="H147" i="37"/>
  <c r="H151" i="37" s="1"/>
  <c r="G33" i="37"/>
  <c r="S47" i="28" s="1"/>
  <c r="H210" i="37"/>
  <c r="H212" i="37" s="1"/>
  <c r="I212" i="37" s="1"/>
  <c r="G77" i="37"/>
  <c r="S51" i="28" s="1"/>
  <c r="G102" i="37"/>
  <c r="T53" i="28" s="1"/>
  <c r="G22" i="37"/>
  <c r="S46" i="28" s="1"/>
  <c r="H224" i="37"/>
  <c r="H228" i="37" s="1"/>
  <c r="H203" i="37"/>
  <c r="G179" i="37"/>
  <c r="I121" i="37"/>
  <c r="I113" i="37"/>
  <c r="G44" i="37"/>
  <c r="S48" i="28" s="1"/>
  <c r="U48" i="28" s="1"/>
  <c r="I220" i="37"/>
  <c r="G176" i="37"/>
  <c r="G129" i="37"/>
  <c r="C56" i="28" s="1"/>
  <c r="D56" i="28" s="1"/>
  <c r="G85" i="37"/>
  <c r="C52" i="28" s="1"/>
  <c r="D52" i="28" s="1"/>
  <c r="I151" i="37"/>
  <c r="H103" i="37"/>
  <c r="H107" i="37" s="1"/>
  <c r="I107" i="37" s="1"/>
  <c r="G168" i="37"/>
  <c r="T59" i="28" s="1"/>
  <c r="I198" i="40"/>
  <c r="S83" i="28"/>
  <c r="H185" i="40"/>
  <c r="H187" i="40" s="1"/>
  <c r="G195" i="40"/>
  <c r="H199" i="40"/>
  <c r="H201" i="40" s="1"/>
  <c r="I201" i="40" s="1"/>
  <c r="G85" i="40"/>
  <c r="C73" i="28" s="1"/>
  <c r="D73" i="28" s="1"/>
  <c r="G209" i="40"/>
  <c r="I209" i="40" s="1"/>
  <c r="G41" i="40"/>
  <c r="C69" i="28" s="1"/>
  <c r="D69" i="28" s="1"/>
  <c r="H193" i="40"/>
  <c r="G44" i="40"/>
  <c r="S69" i="28" s="1"/>
  <c r="H158" i="40"/>
  <c r="H162" i="40" s="1"/>
  <c r="I162" i="40" s="1"/>
  <c r="G129" i="40"/>
  <c r="I107" i="40"/>
  <c r="I113" i="40"/>
  <c r="G19" i="40"/>
  <c r="C67" i="28" s="1"/>
  <c r="D67" i="28" s="1"/>
  <c r="G96" i="40"/>
  <c r="C74" i="28" s="1"/>
  <c r="D74" i="28" s="1"/>
  <c r="H218" i="40"/>
  <c r="H220" i="40" s="1"/>
  <c r="I220" i="40" s="1"/>
  <c r="G63" i="40"/>
  <c r="C71" i="28" s="1"/>
  <c r="D71" i="28" s="1"/>
  <c r="G135" i="40"/>
  <c r="G184" i="40"/>
  <c r="I184" i="40" s="1"/>
  <c r="G45" i="41"/>
  <c r="H109" i="41"/>
  <c r="H111" i="41" s="1"/>
  <c r="I111" i="41" s="1"/>
  <c r="G108" i="41"/>
  <c r="G36" i="45"/>
  <c r="C37" i="28" s="1"/>
  <c r="D37" i="28" s="1"/>
  <c r="G21" i="45"/>
  <c r="C36" i="28" s="1"/>
  <c r="D36" i="28" s="1"/>
  <c r="I42" i="46"/>
  <c r="I18" i="46"/>
  <c r="I30" i="46" s="1"/>
  <c r="Q41" i="28"/>
  <c r="C118" i="28" s="1"/>
  <c r="U53" i="28"/>
  <c r="F42" i="28"/>
  <c r="E42" i="28"/>
  <c r="E44" i="28" s="1"/>
  <c r="E105" i="28" s="1"/>
  <c r="E107" i="28" s="1"/>
  <c r="M42" i="28"/>
  <c r="U71" i="28"/>
  <c r="L44" i="28"/>
  <c r="P44" i="28"/>
  <c r="C100" i="28"/>
  <c r="D100" i="28" s="1"/>
  <c r="H122" i="41"/>
  <c r="G53" i="41"/>
  <c r="G97" i="41"/>
  <c r="C95" i="28" s="1"/>
  <c r="D95" i="28" s="1"/>
  <c r="G119" i="41"/>
  <c r="G122" i="41"/>
  <c r="I122" i="41" s="1"/>
  <c r="H115" i="41"/>
  <c r="H119" i="41" s="1"/>
  <c r="I119" i="41" s="1"/>
  <c r="H104" i="41"/>
  <c r="H108" i="41" s="1"/>
  <c r="I108" i="41" s="1"/>
  <c r="G64" i="41"/>
  <c r="C92" i="28" s="1"/>
  <c r="D92" i="28" s="1"/>
  <c r="G81" i="41"/>
  <c r="T93" i="28" s="1"/>
  <c r="G78" i="41"/>
  <c r="S93" i="28" s="1"/>
  <c r="U93" i="28" s="1"/>
  <c r="G86" i="41"/>
  <c r="C94" i="28" s="1"/>
  <c r="D94" i="28" s="1"/>
  <c r="G89" i="41"/>
  <c r="S94" i="28" s="1"/>
  <c r="U94" i="28" s="1"/>
  <c r="G125" i="41"/>
  <c r="I125" i="41" s="1"/>
  <c r="C101" i="28"/>
  <c r="D101" i="28" s="1"/>
  <c r="U95" i="28"/>
  <c r="H123" i="41"/>
  <c r="H125" i="41" s="1"/>
  <c r="H112" i="41"/>
  <c r="H114" i="41" s="1"/>
  <c r="I114" i="41" s="1"/>
  <c r="G70" i="41"/>
  <c r="T92" i="28" s="1"/>
  <c r="U92" i="28" s="1"/>
  <c r="C84" i="28"/>
  <c r="D84" i="28" s="1"/>
  <c r="I206" i="40"/>
  <c r="I124" i="40"/>
  <c r="T76" i="28"/>
  <c r="C77" i="28"/>
  <c r="D77" i="28" s="1"/>
  <c r="I129" i="40"/>
  <c r="T77" i="28"/>
  <c r="I173" i="40"/>
  <c r="S81" i="28"/>
  <c r="I176" i="40"/>
  <c r="S82" i="28"/>
  <c r="I187" i="40"/>
  <c r="C85" i="28"/>
  <c r="D85" i="28" s="1"/>
  <c r="I217" i="40"/>
  <c r="S80" i="28"/>
  <c r="I118" i="40"/>
  <c r="S76" i="28"/>
  <c r="I121" i="40"/>
  <c r="S77" i="28"/>
  <c r="I179" i="40"/>
  <c r="T81" i="28"/>
  <c r="T82" i="28"/>
  <c r="I195" i="40"/>
  <c r="C83" i="28"/>
  <c r="D83" i="28" s="1"/>
  <c r="U78" i="28"/>
  <c r="S85" i="28"/>
  <c r="U85" i="28" s="1"/>
  <c r="H127" i="40"/>
  <c r="H130" i="40"/>
  <c r="H132" i="40" s="1"/>
  <c r="I132" i="40" s="1"/>
  <c r="H133" i="40"/>
  <c r="H135" i="40" s="1"/>
  <c r="I135" i="40" s="1"/>
  <c r="U73" i="28"/>
  <c r="U67" i="28"/>
  <c r="H163" i="40"/>
  <c r="H165" i="40" s="1"/>
  <c r="I165" i="40" s="1"/>
  <c r="I143" i="40"/>
  <c r="I146" i="40"/>
  <c r="U83" i="28"/>
  <c r="G140" i="40"/>
  <c r="G168" i="40"/>
  <c r="H188" i="40"/>
  <c r="H190" i="40" s="1"/>
  <c r="I190" i="40" s="1"/>
  <c r="I223" i="40"/>
  <c r="U79" i="28"/>
  <c r="U72" i="28"/>
  <c r="T57" i="28"/>
  <c r="I146" i="37"/>
  <c r="C61" i="28"/>
  <c r="D61" i="28" s="1"/>
  <c r="I184" i="37"/>
  <c r="H116" i="37"/>
  <c r="G118" i="37"/>
  <c r="I132" i="37"/>
  <c r="C57" i="28"/>
  <c r="D57" i="28" s="1"/>
  <c r="I190" i="37"/>
  <c r="T61" i="28"/>
  <c r="G96" i="37"/>
  <c r="C53" i="28" s="1"/>
  <c r="D53" i="28" s="1"/>
  <c r="C54" i="28"/>
  <c r="D54" i="28" s="1"/>
  <c r="S57" i="28"/>
  <c r="I143" i="37"/>
  <c r="H164" i="37"/>
  <c r="G165" i="37"/>
  <c r="G173" i="37"/>
  <c r="H170" i="37"/>
  <c r="H191" i="37"/>
  <c r="H195" i="37" s="1"/>
  <c r="G195" i="37"/>
  <c r="I228" i="37"/>
  <c r="C65" i="28"/>
  <c r="D65" i="28" s="1"/>
  <c r="H233" i="37"/>
  <c r="G234" i="37"/>
  <c r="S56" i="28"/>
  <c r="T54" i="28"/>
  <c r="T62" i="28"/>
  <c r="I201" i="37"/>
  <c r="I135" i="37"/>
  <c r="U51" i="28"/>
  <c r="H156" i="37"/>
  <c r="G157" i="37"/>
  <c r="I168" i="37"/>
  <c r="H197" i="37"/>
  <c r="G198" i="37"/>
  <c r="H207" i="37"/>
  <c r="H209" i="37" s="1"/>
  <c r="G209" i="37"/>
  <c r="H213" i="37"/>
  <c r="H217" i="37" s="1"/>
  <c r="G217" i="37"/>
  <c r="S61" i="28"/>
  <c r="U61" i="28" s="1"/>
  <c r="G110" i="37"/>
  <c r="H109" i="37"/>
  <c r="C63" i="28"/>
  <c r="D63" i="28" s="1"/>
  <c r="I206" i="37"/>
  <c r="H230" i="37"/>
  <c r="G231" i="37"/>
  <c r="I124" i="37"/>
  <c r="T55" i="28"/>
  <c r="U47" i="28"/>
  <c r="G162" i="37"/>
  <c r="T56" i="28"/>
  <c r="U50" i="28"/>
  <c r="U46" i="28"/>
  <c r="U55" i="28"/>
  <c r="U37" i="28"/>
  <c r="G397" i="44"/>
  <c r="T31" i="28" s="1"/>
  <c r="G439" i="44"/>
  <c r="C34" i="28" s="1"/>
  <c r="D34" i="28" s="1"/>
  <c r="G31" i="44"/>
  <c r="T7" i="28" s="1"/>
  <c r="G41" i="44"/>
  <c r="C8" i="28" s="1"/>
  <c r="D8" i="28" s="1"/>
  <c r="G47" i="44"/>
  <c r="T8" i="28" s="1"/>
  <c r="G60" i="44"/>
  <c r="S9" i="28" s="1"/>
  <c r="G76" i="44"/>
  <c r="S10" i="28" s="1"/>
  <c r="G86" i="44"/>
  <c r="S11" i="28" s="1"/>
  <c r="G99" i="44"/>
  <c r="C12" i="28" s="1"/>
  <c r="D12" i="28" s="1"/>
  <c r="G115" i="44"/>
  <c r="C13" i="28" s="1"/>
  <c r="D13" i="28" s="1"/>
  <c r="G147" i="44"/>
  <c r="C15" i="28" s="1"/>
  <c r="D15" i="28" s="1"/>
  <c r="G381" i="44"/>
  <c r="T30" i="28" s="1"/>
  <c r="G202" i="44"/>
  <c r="S18" i="28" s="1"/>
  <c r="G237" i="44"/>
  <c r="T20" i="28" s="1"/>
  <c r="G266" i="44"/>
  <c r="S22" i="28" s="1"/>
  <c r="G301" i="44"/>
  <c r="T24" i="28" s="1"/>
  <c r="G410" i="44"/>
  <c r="S32" i="28" s="1"/>
  <c r="G362" i="44"/>
  <c r="S29" i="28" s="1"/>
  <c r="G346" i="44"/>
  <c r="S27" i="28" s="1"/>
  <c r="U27" i="28" s="1"/>
  <c r="G359" i="44"/>
  <c r="C29" i="28" s="1"/>
  <c r="D29" i="28" s="1"/>
  <c r="G221" i="44"/>
  <c r="T19" i="28" s="1"/>
  <c r="G250" i="44"/>
  <c r="S21" i="28" s="1"/>
  <c r="G314" i="44"/>
  <c r="S25" i="28" s="1"/>
  <c r="G333" i="44"/>
  <c r="T26" i="28" s="1"/>
  <c r="G407" i="44"/>
  <c r="C32" i="28" s="1"/>
  <c r="D32" i="28" s="1"/>
  <c r="G445" i="44"/>
  <c r="T34" i="28" s="1"/>
  <c r="U34" i="28" s="1"/>
  <c r="G253" i="44"/>
  <c r="T21" i="28" s="1"/>
  <c r="G317" i="44"/>
  <c r="T25" i="28" s="1"/>
  <c r="G285" i="44"/>
  <c r="T23" i="28" s="1"/>
  <c r="G311" i="44"/>
  <c r="C25" i="28" s="1"/>
  <c r="D25" i="28" s="1"/>
  <c r="G44" i="44"/>
  <c r="S8" i="28" s="1"/>
  <c r="G79" i="44"/>
  <c r="T10" i="28" s="1"/>
  <c r="G105" i="44"/>
  <c r="T12" i="28" s="1"/>
  <c r="G218" i="44"/>
  <c r="S19" i="28" s="1"/>
  <c r="G231" i="44"/>
  <c r="C20" i="28" s="1"/>
  <c r="D20" i="28" s="1"/>
  <c r="G282" i="44"/>
  <c r="S23" i="28" s="1"/>
  <c r="G426" i="44"/>
  <c r="S33" i="28" s="1"/>
  <c r="U33" i="28" s="1"/>
  <c r="G442" i="44"/>
  <c r="G169" i="44"/>
  <c r="T16" i="28" s="1"/>
  <c r="U16" i="28" s="1"/>
  <c r="G199" i="44"/>
  <c r="C18" i="28" s="1"/>
  <c r="D18" i="28" s="1"/>
  <c r="G234" i="44"/>
  <c r="S20" i="28" s="1"/>
  <c r="G269" i="44"/>
  <c r="T22" i="28" s="1"/>
  <c r="G279" i="44"/>
  <c r="C23" i="28" s="1"/>
  <c r="D23" i="28" s="1"/>
  <c r="G298" i="44"/>
  <c r="S24" i="28" s="1"/>
  <c r="U24" i="28" s="1"/>
  <c r="G365" i="44"/>
  <c r="T29" i="28" s="1"/>
  <c r="G102" i="44"/>
  <c r="S12" i="28" s="1"/>
  <c r="U12" i="28" s="1"/>
  <c r="G131" i="44"/>
  <c r="C14" i="28" s="1"/>
  <c r="D14" i="28" s="1"/>
  <c r="G137" i="44"/>
  <c r="T14" i="28" s="1"/>
  <c r="U14" i="28" s="1"/>
  <c r="G163" i="44"/>
  <c r="C16" i="28" s="1"/>
  <c r="D16" i="28" s="1"/>
  <c r="G183" i="44"/>
  <c r="C17" i="28" s="1"/>
  <c r="D17" i="28" s="1"/>
  <c r="G186" i="44"/>
  <c r="S17" i="28" s="1"/>
  <c r="U17" i="28" s="1"/>
  <c r="G263" i="44"/>
  <c r="C22" i="28" s="1"/>
  <c r="D22" i="28" s="1"/>
  <c r="G295" i="44"/>
  <c r="C24" i="28" s="1"/>
  <c r="D24" i="28" s="1"/>
  <c r="G327" i="44"/>
  <c r="C26" i="28" s="1"/>
  <c r="D26" i="28" s="1"/>
  <c r="G423" i="44"/>
  <c r="C33" i="28" s="1"/>
  <c r="D33" i="28" s="1"/>
  <c r="G25" i="44"/>
  <c r="C7" i="28" s="1"/>
  <c r="D7" i="28" s="1"/>
  <c r="G28" i="44"/>
  <c r="S7" i="28" s="1"/>
  <c r="G57" i="44"/>
  <c r="C9" i="28" s="1"/>
  <c r="D9" i="28" s="1"/>
  <c r="G63" i="44"/>
  <c r="T9" i="28" s="1"/>
  <c r="G89" i="44"/>
  <c r="T11" i="28" s="1"/>
  <c r="G118" i="44"/>
  <c r="S13" i="28" s="1"/>
  <c r="G375" i="44"/>
  <c r="C30" i="28" s="1"/>
  <c r="D30" i="28" s="1"/>
  <c r="G247" i="44"/>
  <c r="C21" i="28" s="1"/>
  <c r="D21" i="28" s="1"/>
  <c r="G391" i="44"/>
  <c r="C31" i="28" s="1"/>
  <c r="D31" i="28" s="1"/>
  <c r="G73" i="44"/>
  <c r="C10" i="28" s="1"/>
  <c r="D10" i="28" s="1"/>
  <c r="G121" i="44"/>
  <c r="T13" i="28" s="1"/>
  <c r="G150" i="44"/>
  <c r="S15" i="28" s="1"/>
  <c r="U15" i="28" s="1"/>
  <c r="G378" i="44"/>
  <c r="S30" i="28" s="1"/>
  <c r="G205" i="44"/>
  <c r="T18" i="28" s="1"/>
  <c r="G215" i="44"/>
  <c r="C19" i="28" s="1"/>
  <c r="D19" i="28" s="1"/>
  <c r="G330" i="44"/>
  <c r="S26" i="28" s="1"/>
  <c r="G343" i="44"/>
  <c r="G413" i="44"/>
  <c r="T32" i="28" s="1"/>
  <c r="U31" i="28"/>
  <c r="M44" i="28"/>
  <c r="I44" i="28"/>
  <c r="N42" i="28"/>
  <c r="N44" i="28" s="1"/>
  <c r="U69" i="28"/>
  <c r="U52" i="28"/>
  <c r="U84" i="28"/>
  <c r="U70" i="28"/>
  <c r="U74" i="28"/>
  <c r="J42" i="28"/>
  <c r="J44" i="28" s="1"/>
  <c r="U49" i="28"/>
  <c r="Q103" i="28"/>
  <c r="C120" i="28" s="1"/>
  <c r="Q42" i="28"/>
  <c r="C119" i="28" s="1"/>
  <c r="F44" i="28"/>
  <c r="U8" i="28" l="1"/>
  <c r="U11" i="28"/>
  <c r="U30" i="28"/>
  <c r="W48" i="28"/>
  <c r="U56" i="28"/>
  <c r="S60" i="28"/>
  <c r="I176" i="37"/>
  <c r="I179" i="37"/>
  <c r="T60" i="28"/>
  <c r="I129" i="37"/>
  <c r="U82" i="28"/>
  <c r="C82" i="28"/>
  <c r="D82" i="28" s="1"/>
  <c r="U9" i="28"/>
  <c r="U29" i="28"/>
  <c r="U57" i="28"/>
  <c r="U76" i="28"/>
  <c r="R44" i="28"/>
  <c r="I168" i="40"/>
  <c r="T80" i="28"/>
  <c r="U80" i="28" s="1"/>
  <c r="C78" i="28"/>
  <c r="D78" i="28" s="1"/>
  <c r="I140" i="40"/>
  <c r="U77" i="28"/>
  <c r="U81" i="28"/>
  <c r="S65" i="28"/>
  <c r="I231" i="37"/>
  <c r="C64" i="28"/>
  <c r="D64" i="28" s="1"/>
  <c r="I217" i="37"/>
  <c r="S62" i="28"/>
  <c r="U62" i="28" s="1"/>
  <c r="I198" i="37"/>
  <c r="T65" i="28"/>
  <c r="I234" i="37"/>
  <c r="C62" i="28"/>
  <c r="D62" i="28" s="1"/>
  <c r="I195" i="37"/>
  <c r="S59" i="28"/>
  <c r="U59" i="28" s="1"/>
  <c r="I165" i="37"/>
  <c r="I162" i="37"/>
  <c r="C59" i="28"/>
  <c r="D59" i="28" s="1"/>
  <c r="S54" i="28"/>
  <c r="I110" i="37"/>
  <c r="S63" i="28"/>
  <c r="U63" i="28" s="1"/>
  <c r="I209" i="37"/>
  <c r="I157" i="37"/>
  <c r="T58" i="28"/>
  <c r="U58" i="28" s="1"/>
  <c r="C60" i="28"/>
  <c r="D60" i="28" s="1"/>
  <c r="I173" i="37"/>
  <c r="I118" i="37"/>
  <c r="C55" i="28"/>
  <c r="D55" i="28" s="1"/>
  <c r="U22" i="28"/>
  <c r="U20" i="28"/>
  <c r="U19" i="28"/>
  <c r="U32" i="28"/>
  <c r="W34" i="28" s="1"/>
  <c r="U18" i="28"/>
  <c r="U7" i="28"/>
  <c r="U25" i="28"/>
  <c r="U23" i="28"/>
  <c r="U26" i="28"/>
  <c r="U21" i="28"/>
  <c r="G83" i="44"/>
  <c r="C11" i="28" s="1"/>
  <c r="D11" i="28" s="1"/>
  <c r="U13" i="28"/>
  <c r="S44" i="28"/>
  <c r="T44" i="28"/>
  <c r="U10" i="28"/>
  <c r="C121" i="28"/>
  <c r="Q44" i="28"/>
  <c r="E111" i="28"/>
  <c r="F90" i="28" s="1"/>
  <c r="U60" i="28" l="1"/>
  <c r="W86" i="28"/>
  <c r="T105" i="28"/>
  <c r="S105" i="28"/>
  <c r="U54" i="28"/>
  <c r="U65" i="28"/>
  <c r="U44" i="28"/>
  <c r="W27" i="28"/>
  <c r="W64" i="28" l="1"/>
  <c r="F105" i="28"/>
  <c r="F107" i="28" l="1"/>
  <c r="F111" i="28" l="1"/>
  <c r="G90" i="28" s="1"/>
  <c r="G105" i="28" l="1"/>
  <c r="G107" i="28" l="1"/>
  <c r="G111" i="28" l="1"/>
  <c r="H90" i="28" s="1"/>
  <c r="H105" i="28" l="1"/>
  <c r="H107" i="28" l="1"/>
  <c r="H111" i="28" l="1"/>
  <c r="I90" i="28" s="1"/>
  <c r="I105" i="28" l="1"/>
  <c r="I107" i="28" l="1"/>
  <c r="I111" i="28" l="1"/>
  <c r="J90" i="28" s="1"/>
  <c r="J105" i="28" l="1"/>
  <c r="J107" i="28" s="1"/>
  <c r="J111" i="28" s="1"/>
  <c r="K90" i="28" s="1"/>
  <c r="K105" i="28" l="1"/>
  <c r="K107" i="28" s="1"/>
  <c r="K111" i="28" s="1"/>
  <c r="L90" i="28" s="1"/>
  <c r="L105" i="28" l="1"/>
  <c r="L107" i="28" s="1"/>
  <c r="L111" i="28" s="1"/>
  <c r="M90" i="28" s="1"/>
  <c r="M105" i="28" l="1"/>
  <c r="M107" i="28" s="1"/>
  <c r="M111" i="28" s="1"/>
  <c r="N90" i="28" s="1"/>
  <c r="N105" i="28" l="1"/>
  <c r="N107" i="28" s="1"/>
  <c r="N111" i="28" s="1"/>
  <c r="O90" i="28" s="1"/>
  <c r="O105" i="28" l="1"/>
  <c r="O107" i="28" s="1"/>
  <c r="O111" i="28" s="1"/>
  <c r="P90" i="28" s="1"/>
  <c r="P105" i="28" l="1"/>
  <c r="Q90" i="28"/>
  <c r="R105" i="28" l="1"/>
  <c r="U90" i="28"/>
  <c r="U105" i="28" s="1"/>
  <c r="W90" i="28"/>
  <c r="P107" i="28"/>
  <c r="Q105" i="28"/>
  <c r="Q107" i="28" l="1"/>
  <c r="P111" i="28"/>
</calcChain>
</file>

<file path=xl/comments1.xml><?xml version="1.0" encoding="utf-8"?>
<comments xmlns="http://schemas.openxmlformats.org/spreadsheetml/2006/main">
  <authors>
    <author>SAC</author>
  </authors>
  <commentList>
    <comment ref="G7" authorId="0">
      <text>
        <r>
          <rPr>
            <b/>
            <sz val="9"/>
            <color indexed="81"/>
            <rFont val="Tahoma"/>
            <family val="2"/>
          </rPr>
          <t>The red triangle indicates a helpful comment.</t>
        </r>
      </text>
    </comment>
  </commentList>
</comments>
</file>

<file path=xl/comments2.xml><?xml version="1.0" encoding="utf-8"?>
<comments xmlns="http://schemas.openxmlformats.org/spreadsheetml/2006/main">
  <authors>
    <author>SAC</author>
  </authors>
  <commentList>
    <comment ref="A21" authorId="0">
      <text>
        <r>
          <rPr>
            <b/>
            <sz val="9"/>
            <color indexed="81"/>
            <rFont val="Tahoma"/>
            <family val="2"/>
          </rPr>
          <t xml:space="preserve">The FAS </t>
        </r>
        <r>
          <rPr>
            <b/>
            <i/>
            <sz val="9"/>
            <color indexed="81"/>
            <rFont val="Tahoma"/>
            <family val="2"/>
          </rPr>
          <t xml:space="preserve">Livestock Production </t>
        </r>
        <r>
          <rPr>
            <b/>
            <sz val="9"/>
            <color indexed="81"/>
            <rFont val="Tahoma"/>
            <family val="2"/>
          </rPr>
          <t>calculator includes all of these figures.</t>
        </r>
      </text>
    </comment>
  </commentList>
</comments>
</file>

<file path=xl/comments3.xml><?xml version="1.0" encoding="utf-8"?>
<comments xmlns="http://schemas.openxmlformats.org/spreadsheetml/2006/main">
  <authors>
    <author>SAC</author>
  </authors>
  <commentList>
    <comment ref="A39" authorId="0">
      <text>
        <r>
          <rPr>
            <b/>
            <sz val="9"/>
            <color indexed="81"/>
            <rFont val="Tahoma"/>
            <family val="2"/>
          </rPr>
          <t>To add extra space simply insert rows, but watch that totals formula covers all rows.</t>
        </r>
      </text>
    </comment>
    <comment ref="A97" authorId="0">
      <text>
        <r>
          <rPr>
            <b/>
            <sz val="9"/>
            <color indexed="81"/>
            <rFont val="Tahoma"/>
            <family val="2"/>
          </rPr>
          <t>To add extra space simply insert rows, but watch that totals formula covers all rows.</t>
        </r>
      </text>
    </comment>
    <comment ref="A129" authorId="0">
      <text>
        <r>
          <rPr>
            <b/>
            <sz val="9"/>
            <color indexed="81"/>
            <rFont val="Tahoma"/>
            <family val="2"/>
          </rPr>
          <t>To add extra space simply insert rows, but watch that totals formula covers all rows.</t>
        </r>
      </text>
    </comment>
    <comment ref="A161" authorId="0">
      <text>
        <r>
          <rPr>
            <b/>
            <sz val="9"/>
            <color indexed="81"/>
            <rFont val="Tahoma"/>
            <family val="2"/>
          </rPr>
          <t>To add extra space simply insert rows, but watch that totals formula covers all rows.</t>
        </r>
      </text>
    </comment>
    <comment ref="A181" authorId="0">
      <text>
        <r>
          <rPr>
            <b/>
            <sz val="9"/>
            <color indexed="81"/>
            <rFont val="Tahoma"/>
            <family val="2"/>
          </rPr>
          <t>To add extra space simply insert rows, but watch that totals formula covers all rows.</t>
        </r>
      </text>
    </comment>
    <comment ref="A213" authorId="0">
      <text>
        <r>
          <rPr>
            <b/>
            <sz val="9"/>
            <color indexed="81"/>
            <rFont val="Tahoma"/>
            <family val="2"/>
          </rPr>
          <t>To add extra space simply insert rows, but watch that totals formula covers all rows.</t>
        </r>
      </text>
    </comment>
    <comment ref="A357" authorId="0">
      <text>
        <r>
          <rPr>
            <b/>
            <sz val="9"/>
            <color indexed="81"/>
            <rFont val="Tahoma"/>
            <family val="2"/>
          </rPr>
          <t>To add extra space simply insert rows, but watch that totals formula covers all rows.</t>
        </r>
      </text>
    </comment>
    <comment ref="A421" authorId="0">
      <text>
        <r>
          <rPr>
            <b/>
            <sz val="9"/>
            <color indexed="81"/>
            <rFont val="Tahoma"/>
            <family val="2"/>
          </rPr>
          <t>To add extra space simply insert rows, but watch that totals formula covers all rows.</t>
        </r>
      </text>
    </comment>
  </commentList>
</comments>
</file>

<file path=xl/comments4.xml><?xml version="1.0" encoding="utf-8"?>
<comments xmlns="http://schemas.openxmlformats.org/spreadsheetml/2006/main">
  <authors>
    <author>SAC</author>
  </authors>
  <commentList>
    <comment ref="A8" authorId="0">
      <text>
        <r>
          <rPr>
            <b/>
            <sz val="9"/>
            <color indexed="81"/>
            <rFont val="Tahoma"/>
            <family val="2"/>
          </rPr>
          <t>Watch! Farm diversification income assumed VATable.  May need to customise.  Whereas other trading income assumed zero rated.  Again, may need to customise.</t>
        </r>
      </text>
    </comment>
    <comment ref="A11" authorId="0">
      <text>
        <r>
          <rPr>
            <b/>
            <sz val="9"/>
            <color indexed="81"/>
            <rFont val="Tahoma"/>
            <family val="2"/>
          </rPr>
          <t>Do not delete rows or categories of costs (eg, sheep concentrates if no sheep on farm).  Instead "hide" the rows.</t>
        </r>
      </text>
    </comment>
    <comment ref="A19" authorId="0">
      <text>
        <r>
          <rPr>
            <b/>
            <sz val="9"/>
            <color indexed="81"/>
            <rFont val="Tahoma"/>
            <family val="2"/>
          </rPr>
          <t>To add extra space simply insert rows, but watch that totals formula covers all rows.</t>
        </r>
      </text>
    </comment>
    <comment ref="A34" authorId="0">
      <text>
        <r>
          <rPr>
            <b/>
            <sz val="9"/>
            <color indexed="81"/>
            <rFont val="Tahoma"/>
            <family val="2"/>
          </rPr>
          <t>To add extra space simply insert rows, but watch that totals formula covers all rows.</t>
        </r>
      </text>
    </comment>
  </commentList>
</comments>
</file>

<file path=xl/comments5.xml><?xml version="1.0" encoding="utf-8"?>
<comments xmlns="http://schemas.openxmlformats.org/spreadsheetml/2006/main">
  <authors>
    <author>SAC</author>
  </authors>
  <commentList>
    <comment ref="A14" authorId="0">
      <text>
        <r>
          <rPr>
            <b/>
            <sz val="9"/>
            <color indexed="81"/>
            <rFont val="Tahoma"/>
            <family val="2"/>
          </rPr>
          <t>Do not delete rows or categories of costs (eg, sheep concentrates if no sheep on farm).  Instead "hide" the rows.</t>
        </r>
      </text>
    </comment>
    <comment ref="A17" authorId="0">
      <text>
        <r>
          <rPr>
            <b/>
            <sz val="9"/>
            <color indexed="81"/>
            <rFont val="Tahoma"/>
            <family val="2"/>
          </rPr>
          <t>To add extra space simply insert rows, but watch that totals formula covers all rows.</t>
        </r>
      </text>
    </comment>
    <comment ref="H104" authorId="0">
      <text>
        <r>
          <rPr>
            <b/>
            <sz val="9"/>
            <color indexed="81"/>
            <rFont val="Tahoma"/>
            <family val="2"/>
          </rPr>
          <t xml:space="preserve">Watch!  Note every Vet&amp;Med cost is vatable, so budget such items on a separate row and delete VAT figure for that row.  </t>
        </r>
      </text>
    </comment>
    <comment ref="H115" authorId="0">
      <text>
        <r>
          <rPr>
            <b/>
            <sz val="9"/>
            <color indexed="81"/>
            <rFont val="Tahoma"/>
            <family val="2"/>
          </rPr>
          <t xml:space="preserve">Watch!  Note every cost is vatable, so budget such items on a separate row and delete VAT figure for that row.  </t>
        </r>
      </text>
    </comment>
    <comment ref="H126" authorId="0">
      <text>
        <r>
          <rPr>
            <b/>
            <sz val="9"/>
            <color indexed="81"/>
            <rFont val="Tahoma"/>
            <family val="2"/>
          </rPr>
          <t xml:space="preserve">Watch!  Note every cost is vatable, so budget such items on a separate row and delete VAT figure for that row.  </t>
        </r>
      </text>
    </comment>
    <comment ref="H148" authorId="0">
      <text>
        <r>
          <rPr>
            <b/>
            <sz val="9"/>
            <color indexed="81"/>
            <rFont val="Tahoma"/>
            <family val="2"/>
          </rPr>
          <t xml:space="preserve">Watch!  Note every Vet&amp;Med cost is vatable, so budget such items on a separate row and delete VAT figure for that row.  </t>
        </r>
      </text>
    </comment>
    <comment ref="H159" authorId="0">
      <text>
        <r>
          <rPr>
            <b/>
            <sz val="9"/>
            <color indexed="81"/>
            <rFont val="Tahoma"/>
            <family val="2"/>
          </rPr>
          <t xml:space="preserve">Watch!  Note every Vet&amp;Med cost is vatable, so budget such items on a separate row and delete VAT figure for that row.  </t>
        </r>
      </text>
    </comment>
    <comment ref="H170" authorId="0">
      <text>
        <r>
          <rPr>
            <b/>
            <sz val="9"/>
            <color indexed="81"/>
            <rFont val="Tahoma"/>
            <family val="2"/>
          </rPr>
          <t xml:space="preserve">Watch!  Note every Vet&amp;Med cost is vatable, so budget such items on a separate row and delete VAT figure for that row.  </t>
        </r>
      </text>
    </comment>
    <comment ref="H192" authorId="0">
      <text>
        <r>
          <rPr>
            <b/>
            <sz val="9"/>
            <color indexed="81"/>
            <rFont val="Tahoma"/>
            <family val="2"/>
          </rPr>
          <t xml:space="preserve">Watch!  Note every Vet&amp;Med cost is vatable, so budget such items on a separate row and delete VAT figure for that row.  </t>
        </r>
      </text>
    </comment>
    <comment ref="H203" authorId="0">
      <text>
        <r>
          <rPr>
            <b/>
            <sz val="9"/>
            <color indexed="81"/>
            <rFont val="Tahoma"/>
            <family val="2"/>
          </rPr>
          <t xml:space="preserve">Watch!  Note every Vet&amp;Med cost is vatable, so budget such items on a separate row and delete VAT figure for that row.  </t>
        </r>
      </text>
    </comment>
    <comment ref="H214" authorId="0">
      <text>
        <r>
          <rPr>
            <b/>
            <sz val="9"/>
            <color indexed="81"/>
            <rFont val="Tahoma"/>
            <family val="2"/>
          </rPr>
          <t xml:space="preserve">Watch!  Note every Vet&amp;Med cost is vatable, so budget such items on a separate row and delete VAT figure for that row.  </t>
        </r>
      </text>
    </comment>
    <comment ref="H225" authorId="0">
      <text>
        <r>
          <rPr>
            <b/>
            <sz val="9"/>
            <color indexed="81"/>
            <rFont val="Tahoma"/>
            <family val="2"/>
          </rPr>
          <t xml:space="preserve">Watch!  Note every Vet&amp;Med cost is vatable, so budget such items on a separate row and delete VAT figure for that row.  </t>
        </r>
      </text>
    </comment>
  </commentList>
</comments>
</file>

<file path=xl/comments6.xml><?xml version="1.0" encoding="utf-8"?>
<comments xmlns="http://schemas.openxmlformats.org/spreadsheetml/2006/main">
  <authors>
    <author>SAC</author>
  </authors>
  <commentList>
    <comment ref="A14" authorId="0">
      <text>
        <r>
          <rPr>
            <b/>
            <sz val="9"/>
            <color indexed="81"/>
            <rFont val="Tahoma"/>
            <family val="2"/>
          </rPr>
          <t>Do not delete rows or categories of costs (eg, sheep concentrates if no sheep on farm).  Instead "hide" the rows.</t>
        </r>
      </text>
    </comment>
    <comment ref="A17" authorId="0">
      <text>
        <r>
          <rPr>
            <b/>
            <sz val="9"/>
            <color indexed="81"/>
            <rFont val="Tahoma"/>
            <family val="2"/>
          </rPr>
          <t>To add extra space simply insert rows, but watch that totals formula covers all rows.</t>
        </r>
      </text>
    </comment>
    <comment ref="H104" authorId="0">
      <text>
        <r>
          <rPr>
            <b/>
            <sz val="9"/>
            <color indexed="81"/>
            <rFont val="Tahoma"/>
            <family val="2"/>
          </rPr>
          <t xml:space="preserve">Watch!  Note every Vet&amp;Med cost is vatable, so budget such items on a separate row and delete VAT figure for that row.  </t>
        </r>
      </text>
    </comment>
    <comment ref="H115" authorId="0">
      <text>
        <r>
          <rPr>
            <b/>
            <sz val="9"/>
            <color indexed="81"/>
            <rFont val="Tahoma"/>
            <family val="2"/>
          </rPr>
          <t xml:space="preserve">Watch!  Note every Vet&amp;Med cost is vatable, so budget such items on a separate row and delete VAT figure for that row.  </t>
        </r>
      </text>
    </comment>
    <comment ref="H126" authorId="0">
      <text>
        <r>
          <rPr>
            <b/>
            <sz val="9"/>
            <color indexed="81"/>
            <rFont val="Tahoma"/>
            <family val="2"/>
          </rPr>
          <t xml:space="preserve">Watch!  Note every cost is vatable, so budget such items on a separate row and delete VAT figure for that row.  </t>
        </r>
      </text>
    </comment>
    <comment ref="H137" authorId="0">
      <text>
        <r>
          <rPr>
            <b/>
            <sz val="9"/>
            <color indexed="81"/>
            <rFont val="Tahoma"/>
            <family val="2"/>
          </rPr>
          <t xml:space="preserve">Watch!  Note every cost is vatable, so budget such items on a separate row and delete VAT figure for that row.  </t>
        </r>
      </text>
    </comment>
    <comment ref="H159" authorId="0">
      <text>
        <r>
          <rPr>
            <b/>
            <sz val="9"/>
            <color indexed="81"/>
            <rFont val="Tahoma"/>
            <family val="2"/>
          </rPr>
          <t xml:space="preserve">Watch!  Note every Vet&amp;Med cost is vatable, so budget such items on a separate row and delete VAT figure for that row.  </t>
        </r>
      </text>
    </comment>
    <comment ref="H170" authorId="0">
      <text>
        <r>
          <rPr>
            <b/>
            <sz val="9"/>
            <color indexed="81"/>
            <rFont val="Tahoma"/>
            <family val="2"/>
          </rPr>
          <t xml:space="preserve">Watch!  Note every Vet&amp;Med cost is vatable, so budget such items on a separate row and delete VAT figure for that row.  </t>
        </r>
      </text>
    </comment>
    <comment ref="H181" authorId="0">
      <text>
        <r>
          <rPr>
            <b/>
            <sz val="9"/>
            <color indexed="81"/>
            <rFont val="Tahoma"/>
            <family val="2"/>
          </rPr>
          <t xml:space="preserve">Watch!  Note every Vet&amp;Med cost is vatable, so budget such items on a separate row and delete VAT figure for that row.  </t>
        </r>
      </text>
    </comment>
    <comment ref="H192" authorId="0">
      <text>
        <r>
          <rPr>
            <b/>
            <sz val="9"/>
            <color indexed="81"/>
            <rFont val="Tahoma"/>
            <family val="2"/>
          </rPr>
          <t xml:space="preserve">Watch!  Note every Vet&amp;Med cost is vatable, so budget such items on a separate row and delete VAT figure for that row.  </t>
        </r>
      </text>
    </comment>
    <comment ref="H214" authorId="0">
      <text>
        <r>
          <rPr>
            <b/>
            <sz val="9"/>
            <color indexed="81"/>
            <rFont val="Tahoma"/>
            <family val="2"/>
          </rPr>
          <t xml:space="preserve">Watch!  Note every Vet&amp;Med cost is vatable, so budget such items on a separate row and delete VAT figure for that row.  </t>
        </r>
      </text>
    </comment>
  </commentList>
</comments>
</file>

<file path=xl/comments7.xml><?xml version="1.0" encoding="utf-8"?>
<comments xmlns="http://schemas.openxmlformats.org/spreadsheetml/2006/main">
  <authors>
    <author>SAC</author>
  </authors>
  <commentList>
    <comment ref="A4" authorId="0">
      <text>
        <r>
          <rPr>
            <b/>
            <sz val="9"/>
            <color indexed="81"/>
            <rFont val="Tahoma"/>
            <family val="2"/>
          </rPr>
          <t>Capital and interest</t>
        </r>
      </text>
    </comment>
    <comment ref="A5" authorId="0">
      <text>
        <r>
          <rPr>
            <b/>
            <sz val="9"/>
            <color indexed="81"/>
            <rFont val="Tahoma"/>
            <family val="2"/>
          </rPr>
          <t>Capital and interest</t>
        </r>
      </text>
    </comment>
    <comment ref="A6" authorId="0">
      <text>
        <r>
          <rPr>
            <b/>
            <sz val="9"/>
            <color indexed="81"/>
            <rFont val="Tahoma"/>
            <family val="2"/>
          </rPr>
          <t>But not charges which go into Misc(non VAT)</t>
        </r>
      </text>
    </comment>
    <comment ref="A15" authorId="0">
      <text>
        <r>
          <rPr>
            <b/>
            <sz val="9"/>
            <color indexed="81"/>
            <rFont val="Tahoma"/>
            <family val="2"/>
          </rPr>
          <t>Do not delete rows or categories of costs (eg, sheep concentrates if no sheep on farm).  Instead "hide" the rows.</t>
        </r>
      </text>
    </comment>
    <comment ref="A16" authorId="0">
      <text>
        <r>
          <rPr>
            <b/>
            <sz val="9"/>
            <color indexed="81"/>
            <rFont val="Tahoma"/>
            <family val="2"/>
          </rPr>
          <t>If VAT on monthly payment then a leasing or contract hire arrangement.  Watch! Lease purchase the same as HP not leasing.  See HP below.</t>
        </r>
      </text>
    </comment>
    <comment ref="A27" authorId="0">
      <text>
        <r>
          <rPr>
            <b/>
            <sz val="9"/>
            <color indexed="81"/>
            <rFont val="Tahoma"/>
            <family val="2"/>
          </rPr>
          <t>With HP agreements all the VAT is recovered at outset.</t>
        </r>
      </text>
    </comment>
    <comment ref="A29" authorId="0">
      <text>
        <r>
          <rPr>
            <b/>
            <sz val="9"/>
            <color indexed="81"/>
            <rFont val="Tahoma"/>
            <family val="2"/>
          </rPr>
          <t>To add extra space simply insert rows, but watch that totals formula covers all rows.</t>
        </r>
      </text>
    </comment>
    <comment ref="H105" authorId="0">
      <text>
        <r>
          <rPr>
            <b/>
            <sz val="9"/>
            <color indexed="81"/>
            <rFont val="Tahoma"/>
            <family val="2"/>
          </rPr>
          <t xml:space="preserve">Watch!  Note every cost is vatable, so budget such items on a separate row and delete VAT figure for that row.  </t>
        </r>
      </text>
    </comment>
    <comment ref="H116" authorId="0">
      <text>
        <r>
          <rPr>
            <b/>
            <sz val="9"/>
            <color indexed="81"/>
            <rFont val="Tahoma"/>
            <family val="2"/>
          </rPr>
          <t xml:space="preserve">Watch!  Note every cost is vatable, so budget such items on a separate row and delete VAT figure for that row.  </t>
        </r>
      </text>
    </comment>
  </commentList>
</comments>
</file>

<file path=xl/comments8.xml><?xml version="1.0" encoding="utf-8"?>
<comments xmlns="http://schemas.openxmlformats.org/spreadsheetml/2006/main">
  <authors>
    <author>SAC</author>
    <author>Kev Bevan</author>
  </authors>
  <commentList>
    <comment ref="H3" authorId="0">
      <text>
        <r>
          <rPr>
            <sz val="9"/>
            <color indexed="81"/>
            <rFont val="Tahoma"/>
            <family val="2"/>
          </rPr>
          <t xml:space="preserve">Change title where completing what-if analysis (but first copy sheet to save original baseline forecast)
</t>
        </r>
      </text>
    </comment>
    <comment ref="A5" authorId="0">
      <text>
        <r>
          <rPr>
            <b/>
            <sz val="9"/>
            <color indexed="81"/>
            <rFont val="Tahoma"/>
            <family val="2"/>
          </rPr>
          <t>Need codes for monitoring budgets.  Typically involves coding bank statements for 3rd party processing.</t>
        </r>
      </text>
    </comment>
    <comment ref="B41" authorId="0">
      <text>
        <r>
          <rPr>
            <b/>
            <sz val="9"/>
            <color indexed="81"/>
            <rFont val="Tahoma"/>
            <family val="2"/>
          </rPr>
          <t>Watch! Farm diversification income assumed VATable.  May need to customise.  Whereas other trading income assumed zero rated.  Again, may need to customise.</t>
        </r>
      </text>
    </comment>
    <comment ref="C46" authorId="0">
      <text>
        <r>
          <rPr>
            <b/>
            <sz val="9"/>
            <color indexed="81"/>
            <rFont val="Tahoma"/>
            <family val="2"/>
          </rPr>
          <t>Includes opening creditors, but no VAT (where applicable).</t>
        </r>
      </text>
    </comment>
    <comment ref="B88" authorId="0">
      <text>
        <r>
          <rPr>
            <b/>
            <sz val="9"/>
            <color indexed="81"/>
            <rFont val="Tahoma"/>
            <family val="2"/>
          </rPr>
          <t>Capital and interest</t>
        </r>
      </text>
    </comment>
    <comment ref="F88" authorId="1">
      <text>
        <r>
          <rPr>
            <sz val="9"/>
            <color indexed="81"/>
            <rFont val="Tahoma"/>
            <family val="2"/>
          </rPr>
          <t>Farmer would pay c.£6,000 of VAT with this cheque (and reclaim the following month/qter).  So add to VAT adjustment row.</t>
        </r>
      </text>
    </comment>
    <comment ref="B89" authorId="0">
      <text>
        <r>
          <rPr>
            <b/>
            <sz val="9"/>
            <color indexed="81"/>
            <rFont val="Tahoma"/>
            <family val="2"/>
          </rPr>
          <t>Capital and interest</t>
        </r>
      </text>
    </comment>
    <comment ref="B90" authorId="0">
      <text>
        <r>
          <rPr>
            <b/>
            <sz val="9"/>
            <color indexed="81"/>
            <rFont val="Tahoma"/>
            <family val="2"/>
          </rPr>
          <t>But not charges which go into Misc(non VAT)</t>
        </r>
      </text>
    </comment>
    <comment ref="B97" authorId="0">
      <text>
        <r>
          <rPr>
            <b/>
            <sz val="9"/>
            <color indexed="81"/>
            <rFont val="Tahoma"/>
            <family val="2"/>
          </rPr>
          <t>KB:  May be better to simply include farm diversification in main body.  Will confuse!!!!  If treated separate</t>
        </r>
      </text>
    </comment>
    <comment ref="F104" authorId="1">
      <text>
        <r>
          <rPr>
            <sz val="9"/>
            <color indexed="81"/>
            <rFont val="Tahoma"/>
            <family val="2"/>
          </rPr>
          <t>In this case a +£6,000, but can be used for tweaking Output VAT too.</t>
        </r>
      </text>
    </comment>
    <comment ref="E113" authorId="1">
      <text>
        <r>
          <rPr>
            <sz val="9"/>
            <color indexed="81"/>
            <rFont val="Tahoma"/>
            <family val="2"/>
          </rPr>
          <t>Interest is calculated on a daily basis.  Some trial and error may be needed to accurately calculate interest charges.  Checking against previous year may help.</t>
        </r>
      </text>
    </comment>
  </commentList>
</comments>
</file>

<file path=xl/sharedStrings.xml><?xml version="1.0" encoding="utf-8"?>
<sst xmlns="http://schemas.openxmlformats.org/spreadsheetml/2006/main" count="1074" uniqueCount="342">
  <si>
    <t xml:space="preserve"> </t>
  </si>
  <si>
    <t>Opening</t>
  </si>
  <si>
    <t>Closing</t>
  </si>
  <si>
    <t>Cows</t>
  </si>
  <si>
    <t>Total</t>
  </si>
  <si>
    <t>Barley</t>
  </si>
  <si>
    <t>Straw</t>
  </si>
  <si>
    <t>Sales</t>
  </si>
  <si>
    <t>£</t>
  </si>
  <si>
    <t>May</t>
  </si>
  <si>
    <t>Other Trading Income</t>
  </si>
  <si>
    <t>Machinery Sales</t>
  </si>
  <si>
    <t>Output VAT</t>
  </si>
  <si>
    <t>VAT Reclaimed</t>
  </si>
  <si>
    <t>TOTAL RECEIPTS</t>
  </si>
  <si>
    <t>Vet &amp; Med</t>
  </si>
  <si>
    <t>Input VAT</t>
  </si>
  <si>
    <t>TOTAL PAYMENTS</t>
  </si>
  <si>
    <t>NET CASHFLOW</t>
  </si>
  <si>
    <t>BANK BALANCE</t>
  </si>
  <si>
    <t>Interest Rate</t>
  </si>
  <si>
    <t>June</t>
  </si>
  <si>
    <t>July</t>
  </si>
  <si>
    <t>Milk sales</t>
  </si>
  <si>
    <t>Dairy calf sales</t>
  </si>
  <si>
    <t>Other Livestock Expenses</t>
  </si>
  <si>
    <t>April</t>
  </si>
  <si>
    <t>Insurances</t>
  </si>
  <si>
    <t>Machinery repairs</t>
  </si>
  <si>
    <t>Electricity</t>
  </si>
  <si>
    <t>Property repairs</t>
  </si>
  <si>
    <t>Miscellaneous</t>
  </si>
  <si>
    <t>Beef</t>
  </si>
  <si>
    <t>Dairy</t>
  </si>
  <si>
    <t>VAT</t>
  </si>
  <si>
    <t xml:space="preserve">Overdraft Interest </t>
  </si>
  <si>
    <t>Miscellaneous (non-VAT)</t>
  </si>
  <si>
    <t>Miscellaneous (non VAT)</t>
  </si>
  <si>
    <t>Aug</t>
  </si>
  <si>
    <t>Sept</t>
  </si>
  <si>
    <t>Oct</t>
  </si>
  <si>
    <t>Nov</t>
  </si>
  <si>
    <t>Dec</t>
  </si>
  <si>
    <t>Jan</t>
  </si>
  <si>
    <t>Feb</t>
  </si>
  <si>
    <t>hd</t>
  </si>
  <si>
    <t>Roughages</t>
  </si>
  <si>
    <t>Other livestock expenses</t>
  </si>
  <si>
    <t>Farm vehicle fuel</t>
  </si>
  <si>
    <t>Debt/Cred</t>
  </si>
  <si>
    <t>P&amp;L</t>
  </si>
  <si>
    <t>Impact</t>
  </si>
  <si>
    <t>VAT input</t>
  </si>
  <si>
    <t>VAT out</t>
  </si>
  <si>
    <t>VAT reclaim</t>
  </si>
  <si>
    <t>Net VAT</t>
  </si>
  <si>
    <t>Detail</t>
  </si>
  <si>
    <t>email XXXXXXXXXXXXXXX</t>
  </si>
  <si>
    <t>Mobile XXXXXXXXXXX</t>
  </si>
  <si>
    <t>Useful information:</t>
  </si>
  <si>
    <t>Postcode:</t>
  </si>
  <si>
    <t>Farmer / business name</t>
  </si>
  <si>
    <t>Forecast period:</t>
  </si>
  <si>
    <t>#</t>
  </si>
  <si>
    <t>Sheep purchases</t>
  </si>
  <si>
    <t>Tups</t>
  </si>
  <si>
    <t>less, opening creditors</t>
  </si>
  <si>
    <t>Plus, closing creditors</t>
  </si>
  <si>
    <t>Ewe lambs</t>
  </si>
  <si>
    <t>ewes</t>
  </si>
  <si>
    <t>Total cash</t>
  </si>
  <si>
    <t>Total closing creditors</t>
  </si>
  <si>
    <t>Beef purchases</t>
  </si>
  <si>
    <t>Total opening creditors</t>
  </si>
  <si>
    <t>Dairy purchases</t>
  </si>
  <si>
    <t>Sheep concentrates</t>
  </si>
  <si>
    <t>Beef concentrates</t>
  </si>
  <si>
    <t>Dairy concentrates</t>
  </si>
  <si>
    <t>Seasonal grazings &amp; winterings</t>
  </si>
  <si>
    <t>Forage seed</t>
  </si>
  <si>
    <t>Forage fertiliser &amp; lime</t>
  </si>
  <si>
    <t>Forage sprays</t>
  </si>
  <si>
    <t>Other Forage Costs</t>
  </si>
  <si>
    <t>Other Cashcrop Costs</t>
  </si>
  <si>
    <t>Cashcrop sprays</t>
  </si>
  <si>
    <t>Cashcrop fertiliser &amp; lime</t>
  </si>
  <si>
    <t>Cashcrop seed</t>
  </si>
  <si>
    <t>Variable Cost Assumptions</t>
  </si>
  <si>
    <t>Fixed Cost Assumptions</t>
  </si>
  <si>
    <t>Other Dairy Expenses</t>
  </si>
  <si>
    <t>Dairy cattle purchases</t>
  </si>
  <si>
    <t>Beef cattle purchases</t>
  </si>
  <si>
    <t>Code</t>
  </si>
  <si>
    <t xml:space="preserve">Balance to </t>
  </si>
  <si>
    <t>allocate</t>
  </si>
  <si>
    <t>Annual</t>
  </si>
  <si>
    <t>Balance</t>
  </si>
  <si>
    <t>Other forage expenses</t>
  </si>
  <si>
    <t>Other cashcrop expenses</t>
  </si>
  <si>
    <t>Regular labour</t>
  </si>
  <si>
    <t>Casual/relief labour</t>
  </si>
  <si>
    <t>Paid directors (Ltd company)</t>
  </si>
  <si>
    <t>Machinery fuel &amp; oil</t>
  </si>
  <si>
    <t>Crop drying fuel/charges</t>
  </si>
  <si>
    <t>Domestic heating fuel</t>
  </si>
  <si>
    <t>Livestock haulage</t>
  </si>
  <si>
    <t>Crop haulage</t>
  </si>
  <si>
    <t>Contracting &amp; hire</t>
  </si>
  <si>
    <t>Council tax &amp; water</t>
  </si>
  <si>
    <t>HP payments</t>
  </si>
  <si>
    <t>Loan payments</t>
  </si>
  <si>
    <t>Comments</t>
  </si>
  <si>
    <t>Equipment purchases</t>
  </si>
  <si>
    <t>Diversification trading costs</t>
  </si>
  <si>
    <t>Diversification capital costs</t>
  </si>
  <si>
    <t>Personal drawings &amp; tax</t>
  </si>
  <si>
    <t>Basic Payment</t>
  </si>
  <si>
    <t>Capital withdrawn</t>
  </si>
  <si>
    <t>Capital sales</t>
  </si>
  <si>
    <t>Farm diversification income</t>
  </si>
  <si>
    <t>Agricultural contracting</t>
  </si>
  <si>
    <t>Cull sheep sales</t>
  </si>
  <si>
    <t>Wool sales</t>
  </si>
  <si>
    <t>Suckled calf sales</t>
  </si>
  <si>
    <t>Store cattle sales</t>
  </si>
  <si>
    <t>Finished cattle sales</t>
  </si>
  <si>
    <t>Cull beef sales (incl. bulls)</t>
  </si>
  <si>
    <t>Dairy culls (incl. bulls)</t>
  </si>
  <si>
    <t>Casual / relief labour</t>
  </si>
  <si>
    <t>Paid directors (Ltd Company)</t>
  </si>
  <si>
    <t>Farm vehicle repairs</t>
  </si>
  <si>
    <t>Machinery, fuel &amp; oil</t>
  </si>
  <si>
    <t>Crop drying fuel / charges</t>
  </si>
  <si>
    <t>Overdraft interest</t>
  </si>
  <si>
    <t>Machinery purchases</t>
  </si>
  <si>
    <t>ANNUAL BUSINESS FORECAST</t>
  </si>
  <si>
    <t>Net of VAT</t>
  </si>
  <si>
    <t>Capital &amp; Personal Assumptions</t>
  </si>
  <si>
    <t>Other dairy expenses</t>
  </si>
  <si>
    <t>First month of forecast:</t>
  </si>
  <si>
    <t>Leasing payments</t>
  </si>
  <si>
    <t>General VAT rate</t>
  </si>
  <si>
    <t>Domestic heating VAT rate</t>
  </si>
  <si>
    <t>less, opening debtors</t>
  </si>
  <si>
    <t>Plus, closing debtors</t>
  </si>
  <si>
    <t>Total opening debtors</t>
  </si>
  <si>
    <t>Total closing debtors</t>
  </si>
  <si>
    <t>Store lamb sales</t>
  </si>
  <si>
    <t>Finished lamb sales</t>
  </si>
  <si>
    <t>Breeding sheep sales</t>
  </si>
  <si>
    <t>Breeding beef cattle sales</t>
  </si>
  <si>
    <t>Dairy breeding cattle sales</t>
  </si>
  <si>
    <t>Cull beef sales (incl. stock bulls)</t>
  </si>
  <si>
    <t>Beef subsidies</t>
  </si>
  <si>
    <t>Dairy cull sales (incl. stock bulls)</t>
  </si>
  <si>
    <t>Other trading income</t>
  </si>
  <si>
    <t>Trading Income Assumptions</t>
  </si>
  <si>
    <t>Capital &amp; Personal Income Assumptions</t>
  </si>
  <si>
    <t>Machinery sales</t>
  </si>
  <si>
    <t>Personal income</t>
  </si>
  <si>
    <t>Barley sales</t>
  </si>
  <si>
    <t>Wheat sales</t>
  </si>
  <si>
    <t>Oats sales</t>
  </si>
  <si>
    <t>OSR sales</t>
  </si>
  <si>
    <t>Potato sales</t>
  </si>
  <si>
    <t>Straw sales</t>
  </si>
  <si>
    <t>Oat sales</t>
  </si>
  <si>
    <t>Hay, silage &amp; forage sales</t>
  </si>
  <si>
    <t>CASH FLOW</t>
  </si>
  <si>
    <t>VAT tally</t>
  </si>
  <si>
    <t>Trading</t>
  </si>
  <si>
    <t>Formulas locked</t>
  </si>
  <si>
    <t>Default co-efficients.  Adjust as required.</t>
  </si>
  <si>
    <t>Data required from farmer</t>
  </si>
  <si>
    <t xml:space="preserve">    through to the "Cashflow forecast" sheet for allocating between months.  All income and costs should</t>
  </si>
  <si>
    <t xml:space="preserve">     if production, key prices and costs are better or worse than expected.  Will the farm's overdraft limit be</t>
  </si>
  <si>
    <t>Scenario:</t>
  </si>
  <si>
    <t xml:space="preserve">Baseline forecast </t>
  </si>
  <si>
    <t xml:space="preserve">     breached?  These different scenarios should be retitled and saved as separate sheets.</t>
  </si>
  <si>
    <t>Livestock Reconciliation</t>
  </si>
  <si>
    <t>Births</t>
  </si>
  <si>
    <t>Deaths</t>
  </si>
  <si>
    <t>Bought</t>
  </si>
  <si>
    <t>Sold</t>
  </si>
  <si>
    <t>Transfer</t>
  </si>
  <si>
    <t xml:space="preserve">Transfer </t>
  </si>
  <si>
    <t>Number</t>
  </si>
  <si>
    <t>In</t>
  </si>
  <si>
    <t>Out</t>
  </si>
  <si>
    <t>Target</t>
  </si>
  <si>
    <t>0-1yr - male (incl calves)</t>
  </si>
  <si>
    <t>1-2yr - male</t>
  </si>
  <si>
    <t>/////////</t>
  </si>
  <si>
    <t>2-3yr - male</t>
  </si>
  <si>
    <t>0-1yr - female (incl. Calves)</t>
  </si>
  <si>
    <t>1-2yr - female</t>
  </si>
  <si>
    <t>2-3yr - female</t>
  </si>
  <si>
    <t>Stock bulls</t>
  </si>
  <si>
    <t>Total beef</t>
  </si>
  <si>
    <t>Sheep</t>
  </si>
  <si>
    <t>Ewe hoggs</t>
  </si>
  <si>
    <t>Gimmers &amp; MA ewes</t>
  </si>
  <si>
    <t>Total Sheep</t>
  </si>
  <si>
    <t>Total Dairy</t>
  </si>
  <si>
    <t>to</t>
  </si>
  <si>
    <t>Lambs (2016)</t>
  </si>
  <si>
    <t>steers</t>
  </si>
  <si>
    <t>heifers</t>
  </si>
  <si>
    <t>heifer</t>
  </si>
  <si>
    <t>Scanned MT</t>
  </si>
  <si>
    <t>cows</t>
  </si>
  <si>
    <t>bull</t>
  </si>
  <si>
    <t>2015 claim (opening debtor in version 2)</t>
  </si>
  <si>
    <t>Beef efficiency scheme due 2017</t>
  </si>
  <si>
    <t>2015 year (op.debtor in Vs2)</t>
  </si>
  <si>
    <t>LFASS'15</t>
  </si>
  <si>
    <t>ac</t>
  </si>
  <si>
    <t>Spread fert for neighbour</t>
  </si>
  <si>
    <t>Wayleaves</t>
  </si>
  <si>
    <t>Biomass FIT</t>
  </si>
  <si>
    <t>-</t>
  </si>
  <si>
    <t>To neighbour for garden extension</t>
  </si>
  <si>
    <t>Small policy cashed in</t>
  </si>
  <si>
    <t>From savings account to keep below OD limit</t>
  </si>
  <si>
    <t>Mar</t>
  </si>
  <si>
    <t>tups</t>
  </si>
  <si>
    <t>18% cake</t>
  </si>
  <si>
    <t>Lifeline buckets</t>
  </si>
  <si>
    <t>Apr</t>
  </si>
  <si>
    <t>buck</t>
  </si>
  <si>
    <t>Pet lamb milk</t>
  </si>
  <si>
    <t>25kg</t>
  </si>
  <si>
    <t>kg/ewe</t>
  </si>
  <si>
    <t>kg/calf</t>
  </si>
  <si>
    <t>Mins</t>
  </si>
  <si>
    <t>£/hd</t>
  </si>
  <si>
    <t>t</t>
  </si>
  <si>
    <t>per ewe</t>
  </si>
  <si>
    <t>per cow</t>
  </si>
  <si>
    <t>None (see divers costs for woodchip_</t>
  </si>
  <si>
    <t xml:space="preserve">- </t>
  </si>
  <si>
    <t>Part-ex £45k - £15k = £30 over 3yrs</t>
  </si>
  <si>
    <t>1st payment May incl £1500 int</t>
  </si>
  <si>
    <t>Incl £2000 int</t>
  </si>
  <si>
    <t>Automatically calculated</t>
  </si>
  <si>
    <t>Personal capital introduced</t>
  </si>
  <si>
    <t>New loans (including family)</t>
  </si>
  <si>
    <t>Personal capital withdrawn</t>
  </si>
  <si>
    <t>Fed</t>
  </si>
  <si>
    <t>Seed</t>
  </si>
  <si>
    <t>Adjust</t>
  </si>
  <si>
    <t>Harvested</t>
  </si>
  <si>
    <t>Crop Reconciliation</t>
  </si>
  <si>
    <t>Crops harvested in year</t>
  </si>
  <si>
    <t>Post   Harvest</t>
  </si>
  <si>
    <t>Pre   Harvest</t>
  </si>
  <si>
    <t>Home produced crops in store</t>
  </si>
  <si>
    <t>Purchased crops in year</t>
  </si>
  <si>
    <t>Used</t>
  </si>
  <si>
    <t>Mar'17</t>
  </si>
  <si>
    <t>Straw '15 crop (t)</t>
  </si>
  <si>
    <t>Straw '16 crop (t)</t>
  </si>
  <si>
    <t>Silage '15 crop</t>
  </si>
  <si>
    <t>Silage '16 crop</t>
  </si>
  <si>
    <t>Opening bank balance (£-/+)</t>
  </si>
  <si>
    <t>Less unpresented cheques (£)</t>
  </si>
  <si>
    <t>Plus unpresented receipts (£)</t>
  </si>
  <si>
    <t>Opening bank balance in cashflow forecast (£-/+)</t>
  </si>
  <si>
    <t>DHD2 6PB</t>
  </si>
  <si>
    <t>Farm:</t>
  </si>
  <si>
    <t>Village</t>
  </si>
  <si>
    <t>Town</t>
  </si>
  <si>
    <t>County</t>
  </si>
  <si>
    <t>Pinetree</t>
  </si>
  <si>
    <t>Whereever</t>
  </si>
  <si>
    <t>Nearly</t>
  </si>
  <si>
    <t>Dodshire</t>
  </si>
  <si>
    <t>Farm Details</t>
  </si>
  <si>
    <t>Lambing</t>
  </si>
  <si>
    <t>hrs</t>
  </si>
  <si>
    <t>Traded in JD tractor on HP</t>
  </si>
  <si>
    <t>yrs</t>
  </si>
  <si>
    <t>square account.</t>
  </si>
  <si>
    <t>For reference (must complete HP schedule to</t>
  </si>
  <si>
    <t>£15000 part-ex so no actual cash received</t>
  </si>
  <si>
    <t>See HP for tractor purchase</t>
  </si>
  <si>
    <t>Fert spreader</t>
  </si>
  <si>
    <t>Trailer</t>
  </si>
  <si>
    <t>Monthly</t>
  </si>
  <si>
    <t>Woodchip</t>
  </si>
  <si>
    <t>Tool shed extension</t>
  </si>
  <si>
    <t>To personal account</t>
  </si>
  <si>
    <t>Rent</t>
  </si>
  <si>
    <t>Total Grazing Livestock Units (GLU's)</t>
  </si>
  <si>
    <t>Total adjusted area (ha's)</t>
  </si>
  <si>
    <t>GLU</t>
  </si>
  <si>
    <t>ha</t>
  </si>
  <si>
    <t>VAT adjustment</t>
  </si>
  <si>
    <t>Other Pillar 2 support (incl. LFASS)</t>
  </si>
  <si>
    <t>For simplicity, VAT is reclaimed the following month with the final month of the year reclaimed in the first month to square VAT account to zero.  Use "VAT adjustment" for one off changes to VAT.</t>
  </si>
  <si>
    <t>Log splitter</t>
  </si>
  <si>
    <t>Output VAT - automatically calculated with option to adjust in Cashflow Forecast page</t>
  </si>
  <si>
    <t>VAT Reclaimed - automatically calculated</t>
  </si>
  <si>
    <t>Input VAT - automatically calculated with option to adjust in Cashflow Forecast page</t>
  </si>
  <si>
    <t>March</t>
  </si>
  <si>
    <t>John Williams, Pinetree Farm</t>
  </si>
  <si>
    <t>Unit</t>
  </si>
  <si>
    <t>BRN</t>
  </si>
  <si>
    <t>Author: Kev Bevan</t>
  </si>
  <si>
    <t>Authorised by:</t>
  </si>
  <si>
    <t>PAYMENTS</t>
  </si>
  <si>
    <t>Version</t>
  </si>
  <si>
    <t>Amendments</t>
  </si>
  <si>
    <t>Effective Date</t>
  </si>
  <si>
    <t>Document: FAS 008</t>
  </si>
  <si>
    <t>Version: v1</t>
  </si>
  <si>
    <t>Title: ABF_Calculator</t>
  </si>
  <si>
    <t>Below summarises changes to previous version (read only!)</t>
  </si>
  <si>
    <t>Capital sales (eg, land)</t>
  </si>
  <si>
    <t>Other capital expenditure (eg, land)</t>
  </si>
  <si>
    <t>Other capital expenditure</t>
  </si>
  <si>
    <t>Farm buildings and infrastructure investment</t>
  </si>
  <si>
    <t>Total production (kg LWT, litres, tonnes)</t>
  </si>
  <si>
    <t>kgLWT</t>
  </si>
  <si>
    <t>1. Use this calculator to budget the year ahead.</t>
  </si>
  <si>
    <t>2. The cells in the sheets are colour coded as follows;</t>
  </si>
  <si>
    <t xml:space="preserve">3. How to use;                 </t>
  </si>
  <si>
    <t xml:space="preserve">    be net of VAT.  </t>
  </si>
  <si>
    <t xml:space="preserve">    completing the "Livestock reconciliation" and "Crop reconciliation" sheets.  </t>
  </si>
  <si>
    <t xml:space="preserve">a. Hint!! An example farm has been included to show what a completed forecast should look like.  </t>
  </si>
  <si>
    <t>Bank charges</t>
  </si>
  <si>
    <t xml:space="preserve">   settings (in orange) are right, especially the bank overdraft rate if applicable.</t>
  </si>
  <si>
    <t>b. Click on the tabs at the bottom to navigate through the budget.</t>
  </si>
  <si>
    <t>c. Complete "Farm ID" including opening bank balance.</t>
  </si>
  <si>
    <t xml:space="preserve">d. Save file and backup regularly.  </t>
  </si>
  <si>
    <t>e. Estimate how much crops and livestock you expect to have available to sell (and buy) in the coming year by</t>
  </si>
  <si>
    <t>f. Work through the assumptions tabs to calculate income and cost details.  Totals will automatically feed</t>
  </si>
  <si>
    <t>g. Besides allocating income and costs in the "Cashflow forecast" sheet,  remember to check that the default</t>
  </si>
  <si>
    <t>h. Test the sensitivity of cash flow by completing a what-if analysis.  That is, what happens to cash flow if</t>
  </si>
  <si>
    <t>Effective Date: 01/03/18</t>
  </si>
  <si>
    <t>review Date: 01/03/2019</t>
  </si>
  <si>
    <t>Cash Flow Budget Calculator - Version 1 EXAMPLE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</si>
</sst>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_(* #,##0.00_);_(* \(#,##0.00\);_(* &quot;-&quot;??_);_(@_)"/>
    <numFmt numFmtId="165" formatCode="_(&quot;$&quot;* #,##0.00_);_(&quot;$&quot;* \(#,##0.00\);_(&quot;$&quot;* &quot;-&quot;??_);_(@_)"/>
    <numFmt numFmtId="166" formatCode="0.0%"/>
    <numFmt numFmtId="167" formatCode="d\-mmm\-yy"/>
    <numFmt numFmtId="168" formatCode="d/m/yy;@"/>
    <numFmt numFmtId="169" formatCode="_-* #,##0_-;\-* #,##0_-;_-* &quot;-&quot;??_-;_-@_-"/>
    <numFmt numFmtId="170" formatCode="#,##0.0"/>
    <numFmt numFmtId="171" formatCode="[$-809]dd\ mmmm\ yyyy;@"/>
    <numFmt numFmtId="172" formatCode="&quot;£&quot;#,##0"/>
  </numFmts>
  <fonts count="31" x14ac:knownFonts="1">
    <font>
      <sz val="10"/>
      <name val="Arial"/>
    </font>
    <font>
      <sz val="10"/>
      <name val="MS Sans Serif"/>
      <family val="2"/>
    </font>
    <font>
      <sz val="12"/>
      <name val="MS Sans Serif"/>
      <family val="2"/>
    </font>
    <font>
      <b/>
      <sz val="18"/>
      <name val="MS Sans Serif"/>
      <family val="2"/>
    </font>
    <font>
      <b/>
      <sz val="18"/>
      <name val="Arial"/>
      <family val="2"/>
    </font>
    <font>
      <b/>
      <sz val="16"/>
      <name val="Arial"/>
      <family val="2"/>
    </font>
    <font>
      <sz val="10"/>
      <name val="Arial"/>
      <family val="2"/>
    </font>
    <font>
      <b/>
      <sz val="10"/>
      <name val="Arial"/>
      <family val="2"/>
    </font>
    <font>
      <sz val="20"/>
      <name val="Arial"/>
      <family val="2"/>
    </font>
    <font>
      <b/>
      <sz val="12"/>
      <name val="MS Sans Serif"/>
      <family val="2"/>
    </font>
    <font>
      <b/>
      <sz val="10"/>
      <name val="Arial"/>
      <family val="2"/>
    </font>
    <font>
      <b/>
      <sz val="20"/>
      <name val="Arial"/>
      <family val="2"/>
    </font>
    <font>
      <sz val="16"/>
      <name val="Arial"/>
      <family val="2"/>
    </font>
    <font>
      <b/>
      <sz val="10"/>
      <name val="MS Sans Serif"/>
      <family val="2"/>
    </font>
    <font>
      <b/>
      <sz val="9"/>
      <color indexed="81"/>
      <name val="Tahoma"/>
      <family val="2"/>
    </font>
    <font>
      <sz val="9"/>
      <color indexed="81"/>
      <name val="Tahoma"/>
      <family val="2"/>
    </font>
    <font>
      <sz val="13.5"/>
      <name val="MS Sans Serif"/>
      <family val="2"/>
    </font>
    <font>
      <sz val="18"/>
      <name val="MS Sans Serif"/>
      <family val="2"/>
    </font>
    <font>
      <sz val="13.5"/>
      <name val="Arial"/>
      <family val="2"/>
    </font>
    <font>
      <b/>
      <sz val="16"/>
      <name val="MS Sans Serif"/>
      <family val="2"/>
    </font>
    <font>
      <sz val="16"/>
      <name val="MS Sans Serif"/>
      <family val="2"/>
    </font>
    <font>
      <sz val="11"/>
      <color theme="1"/>
      <name val="Calibri"/>
      <family val="2"/>
      <scheme val="minor"/>
    </font>
    <font>
      <sz val="12"/>
      <color theme="1"/>
      <name val="Arial"/>
      <family val="2"/>
    </font>
    <font>
      <sz val="12"/>
      <color theme="1"/>
      <name val="MS Sans Serif"/>
      <family val="2"/>
    </font>
    <font>
      <b/>
      <sz val="12"/>
      <color theme="1"/>
      <name val="MS Sans Serif"/>
      <family val="2"/>
    </font>
    <font>
      <u/>
      <sz val="10"/>
      <color theme="10"/>
      <name val="Arial"/>
      <family val="2"/>
    </font>
    <font>
      <b/>
      <sz val="12"/>
      <name val="Arial"/>
      <family val="2"/>
    </font>
    <font>
      <b/>
      <sz val="13.5"/>
      <name val="MS Sans Serif"/>
      <family val="2"/>
    </font>
    <font>
      <b/>
      <sz val="13.5"/>
      <name val="Arial"/>
      <family val="2"/>
    </font>
    <font>
      <sz val="10"/>
      <name val="MS Sans Serif"/>
      <family val="2"/>
    </font>
    <font>
      <b/>
      <i/>
      <sz val="9"/>
      <color indexed="81"/>
      <name val="Tahoma"/>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C000"/>
        <bgColor indexed="64"/>
      </patternFill>
    </fill>
  </fills>
  <borders count="1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6" fillId="0" borderId="0" applyFont="0" applyFill="0" applyBorder="0" applyAlignment="0" applyProtection="0"/>
    <xf numFmtId="164" fontId="21" fillId="0" borderId="0" applyFont="0" applyFill="0" applyBorder="0" applyAlignment="0" applyProtection="0"/>
    <xf numFmtId="165" fontId="21" fillId="0" borderId="0" applyFont="0" applyFill="0" applyBorder="0" applyAlignment="0" applyProtection="0"/>
    <xf numFmtId="0" fontId="6" fillId="0" borderId="0"/>
    <xf numFmtId="0" fontId="1" fillId="0" borderId="0"/>
    <xf numFmtId="0" fontId="21" fillId="0" borderId="0"/>
    <xf numFmtId="0" fontId="25" fillId="0" borderId="0" applyNumberFormat="0" applyFill="0" applyBorder="0" applyAlignment="0" applyProtection="0"/>
    <xf numFmtId="0" fontId="29" fillId="0" borderId="0"/>
  </cellStyleXfs>
  <cellXfs count="290">
    <xf numFmtId="0" fontId="0" fillId="0" borderId="0" xfId="0"/>
    <xf numFmtId="0" fontId="4" fillId="0" borderId="0" xfId="0" applyFont="1"/>
    <xf numFmtId="0" fontId="7" fillId="0" borderId="0" xfId="0" applyFont="1"/>
    <xf numFmtId="3" fontId="0" fillId="0" borderId="0" xfId="0" applyNumberFormat="1"/>
    <xf numFmtId="0" fontId="6" fillId="0" borderId="0" xfId="4" applyFont="1"/>
    <xf numFmtId="0" fontId="10" fillId="0" borderId="0" xfId="4" applyFont="1"/>
    <xf numFmtId="0" fontId="7" fillId="0" borderId="0" xfId="4" applyFont="1"/>
    <xf numFmtId="3" fontId="6" fillId="0" borderId="0" xfId="4" applyNumberFormat="1" applyFont="1"/>
    <xf numFmtId="0" fontId="2" fillId="0" borderId="0" xfId="0" applyFont="1"/>
    <xf numFmtId="0" fontId="1" fillId="0" borderId="0" xfId="5"/>
    <xf numFmtId="0" fontId="16" fillId="0" borderId="0" xfId="5" applyFont="1"/>
    <xf numFmtId="0" fontId="3" fillId="0" borderId="0" xfId="5" applyFont="1"/>
    <xf numFmtId="0" fontId="17" fillId="0" borderId="0" xfId="5" applyFont="1"/>
    <xf numFmtId="0" fontId="2" fillId="0" borderId="0" xfId="5" applyFont="1"/>
    <xf numFmtId="0" fontId="22" fillId="0" borderId="0" xfId="5" applyFont="1"/>
    <xf numFmtId="0" fontId="6" fillId="0" borderId="0" xfId="5" applyFont="1"/>
    <xf numFmtId="0" fontId="9" fillId="0" borderId="0" xfId="0" applyFont="1"/>
    <xf numFmtId="0" fontId="2" fillId="0" borderId="1" xfId="0" applyFont="1" applyBorder="1"/>
    <xf numFmtId="0" fontId="2" fillId="0" borderId="2" xfId="0" applyFont="1" applyBorder="1"/>
    <xf numFmtId="0" fontId="9" fillId="0" borderId="3" xfId="0" applyFont="1" applyBorder="1"/>
    <xf numFmtId="0" fontId="2" fillId="0" borderId="0" xfId="0" applyFont="1" applyBorder="1"/>
    <xf numFmtId="0" fontId="2" fillId="0" borderId="4" xfId="0" applyFont="1" applyBorder="1"/>
    <xf numFmtId="0" fontId="9" fillId="0" borderId="0" xfId="0" applyFont="1" applyBorder="1"/>
    <xf numFmtId="0" fontId="9" fillId="0" borderId="4" xfId="0" applyFont="1" applyBorder="1"/>
    <xf numFmtId="0" fontId="9" fillId="0" borderId="5" xfId="0" applyFont="1" applyBorder="1"/>
    <xf numFmtId="0" fontId="9" fillId="0" borderId="6" xfId="0" applyFont="1" applyBorder="1"/>
    <xf numFmtId="3" fontId="9" fillId="0" borderId="4" xfId="0" applyNumberFormat="1" applyFont="1" applyBorder="1"/>
    <xf numFmtId="3" fontId="9" fillId="0" borderId="6" xfId="0" applyNumberFormat="1" applyFont="1" applyBorder="1"/>
    <xf numFmtId="0" fontId="6" fillId="0" borderId="0" xfId="4" applyFont="1" applyAlignment="1">
      <alignment horizontal="right"/>
    </xf>
    <xf numFmtId="14" fontId="2" fillId="0" borderId="0" xfId="5" applyNumberFormat="1" applyFont="1"/>
    <xf numFmtId="0" fontId="8" fillId="0" borderId="0" xfId="4" applyFont="1"/>
    <xf numFmtId="1" fontId="6" fillId="2" borderId="0" xfId="4" applyNumberFormat="1" applyFont="1" applyFill="1" applyAlignment="1" applyProtection="1">
      <alignment horizontal="right"/>
      <protection locked="0"/>
    </xf>
    <xf numFmtId="1" fontId="6" fillId="2" borderId="0" xfId="4" applyNumberFormat="1" applyFont="1" applyFill="1" applyAlignment="1" applyProtection="1">
      <alignment horizontal="right"/>
    </xf>
    <xf numFmtId="0" fontId="6" fillId="2" borderId="0" xfId="4" applyFont="1" applyFill="1"/>
    <xf numFmtId="3" fontId="6" fillId="2" borderId="0" xfId="4" applyNumberFormat="1" applyFont="1" applyFill="1"/>
    <xf numFmtId="1" fontId="6" fillId="2" borderId="0" xfId="4" applyNumberFormat="1" applyFont="1" applyFill="1"/>
    <xf numFmtId="0" fontId="1" fillId="0" borderId="0" xfId="0" applyFont="1"/>
    <xf numFmtId="0" fontId="19" fillId="0" borderId="0" xfId="4" applyFont="1"/>
    <xf numFmtId="0" fontId="0" fillId="0" borderId="0" xfId="0" applyAlignment="1">
      <alignment horizontal="center"/>
    </xf>
    <xf numFmtId="0" fontId="0" fillId="0" borderId="0" xfId="0" quotePrefix="1"/>
    <xf numFmtId="0" fontId="2" fillId="2" borderId="1" xfId="0" applyFont="1" applyFill="1" applyBorder="1"/>
    <xf numFmtId="3" fontId="2" fillId="2" borderId="1" xfId="0" applyNumberFormat="1" applyFont="1" applyFill="1" applyBorder="1"/>
    <xf numFmtId="0" fontId="2" fillId="2" borderId="0" xfId="0" applyFont="1" applyFill="1" applyBorder="1"/>
    <xf numFmtId="3" fontId="2" fillId="2" borderId="0" xfId="0" applyNumberFormat="1" applyFont="1" applyFill="1" applyBorder="1"/>
    <xf numFmtId="0" fontId="9" fillId="2" borderId="0" xfId="0" applyFont="1" applyFill="1" applyBorder="1"/>
    <xf numFmtId="3" fontId="9" fillId="2" borderId="0" xfId="0" applyNumberFormat="1" applyFont="1" applyFill="1" applyBorder="1"/>
    <xf numFmtId="0" fontId="9" fillId="2" borderId="5" xfId="0" applyFont="1" applyFill="1" applyBorder="1"/>
    <xf numFmtId="3" fontId="9" fillId="2" borderId="5" xfId="0" applyNumberFormat="1" applyFont="1" applyFill="1" applyBorder="1"/>
    <xf numFmtId="0" fontId="9" fillId="2" borderId="3" xfId="0" applyFont="1" applyFill="1" applyBorder="1"/>
    <xf numFmtId="0" fontId="2" fillId="2" borderId="3" xfId="0" applyFont="1" applyFill="1" applyBorder="1"/>
    <xf numFmtId="0" fontId="9" fillId="2" borderId="7" xfId="0" applyFont="1" applyFill="1" applyBorder="1"/>
    <xf numFmtId="0" fontId="1" fillId="0" borderId="0" xfId="0" applyFont="1" applyAlignment="1">
      <alignment horizontal="center"/>
    </xf>
    <xf numFmtId="0" fontId="13" fillId="0" borderId="0" xfId="0" applyFont="1" applyFill="1" applyAlignment="1">
      <alignment horizontal="center"/>
    </xf>
    <xf numFmtId="0" fontId="1" fillId="0" borderId="0" xfId="0" applyFont="1" applyFill="1"/>
    <xf numFmtId="0" fontId="1" fillId="0" borderId="0" xfId="0" quotePrefix="1" applyFont="1"/>
    <xf numFmtId="0" fontId="20" fillId="0" borderId="0" xfId="0" applyFont="1"/>
    <xf numFmtId="171" fontId="19" fillId="0" borderId="0" xfId="0" applyNumberFormat="1" applyFont="1"/>
    <xf numFmtId="0" fontId="20" fillId="2" borderId="9" xfId="0" applyFont="1" applyFill="1" applyBorder="1"/>
    <xf numFmtId="0" fontId="20" fillId="2" borderId="9" xfId="0" quotePrefix="1" applyFont="1" applyFill="1" applyBorder="1"/>
    <xf numFmtId="0" fontId="0" fillId="0" borderId="0" xfId="0" applyFill="1"/>
    <xf numFmtId="0" fontId="9" fillId="3" borderId="0" xfId="0" applyFont="1" applyFill="1" applyBorder="1"/>
    <xf numFmtId="3" fontId="2" fillId="3" borderId="0" xfId="0" applyNumberFormat="1" applyFont="1" applyFill="1" applyBorder="1"/>
    <xf numFmtId="0" fontId="2" fillId="3" borderId="0" xfId="0" applyFont="1" applyFill="1" applyBorder="1"/>
    <xf numFmtId="0" fontId="26" fillId="0" borderId="0" xfId="0" applyFont="1"/>
    <xf numFmtId="0" fontId="9" fillId="0" borderId="8" xfId="0" applyFont="1" applyFill="1" applyBorder="1"/>
    <xf numFmtId="0" fontId="20" fillId="0" borderId="0" xfId="0" applyFont="1" applyFill="1" applyBorder="1"/>
    <xf numFmtId="0" fontId="5" fillId="0" borderId="0" xfId="0" applyFont="1" applyFill="1"/>
    <xf numFmtId="0" fontId="0" fillId="3" borderId="0" xfId="0" applyFill="1"/>
    <xf numFmtId="0" fontId="0" fillId="3" borderId="9" xfId="0" applyFill="1" applyBorder="1"/>
    <xf numFmtId="0" fontId="0" fillId="4" borderId="0" xfId="0" applyFill="1"/>
    <xf numFmtId="0" fontId="0" fillId="5" borderId="0" xfId="0" applyFill="1"/>
    <xf numFmtId="0" fontId="11" fillId="3" borderId="0" xfId="5" applyFont="1" applyFill="1"/>
    <xf numFmtId="0" fontId="3" fillId="3" borderId="0" xfId="5" applyFont="1" applyFill="1"/>
    <xf numFmtId="0" fontId="24" fillId="3" borderId="0" xfId="5" applyFont="1" applyFill="1"/>
    <xf numFmtId="0" fontId="9" fillId="3" borderId="0" xfId="5" applyFont="1" applyFill="1"/>
    <xf numFmtId="0" fontId="18" fillId="3" borderId="0" xfId="5" applyFont="1" applyFill="1"/>
    <xf numFmtId="0" fontId="6" fillId="3" borderId="0" xfId="5" applyFont="1" applyFill="1"/>
    <xf numFmtId="0" fontId="16" fillId="3" borderId="0" xfId="5" applyFont="1" applyFill="1"/>
    <xf numFmtId="0" fontId="1" fillId="3" borderId="0" xfId="5" applyFill="1"/>
    <xf numFmtId="172" fontId="23" fillId="3" borderId="0" xfId="5" quotePrefix="1" applyNumberFormat="1" applyFont="1" applyFill="1" applyAlignment="1">
      <alignment horizontal="right"/>
    </xf>
    <xf numFmtId="0" fontId="2" fillId="3" borderId="0" xfId="5" applyFont="1" applyFill="1"/>
    <xf numFmtId="0" fontId="17" fillId="3" borderId="0" xfId="5" applyFont="1" applyFill="1"/>
    <xf numFmtId="0" fontId="11" fillId="3" borderId="0" xfId="0" applyFont="1" applyFill="1"/>
    <xf numFmtId="0" fontId="12" fillId="3" borderId="0" xfId="0" applyFont="1" applyFill="1"/>
    <xf numFmtId="0" fontId="20" fillId="5" borderId="9" xfId="0" applyFont="1" applyFill="1" applyBorder="1" applyProtection="1">
      <protection locked="0"/>
    </xf>
    <xf numFmtId="0" fontId="20" fillId="5" borderId="9" xfId="0" applyFont="1" applyFill="1" applyBorder="1"/>
    <xf numFmtId="0" fontId="20" fillId="5" borderId="9" xfId="0" quotePrefix="1" applyFont="1" applyFill="1" applyBorder="1" applyProtection="1">
      <protection locked="0"/>
    </xf>
    <xf numFmtId="0" fontId="1" fillId="5" borderId="9" xfId="0" applyFont="1" applyFill="1" applyBorder="1" applyProtection="1">
      <protection locked="0"/>
    </xf>
    <xf numFmtId="0" fontId="1" fillId="5" borderId="9" xfId="0" applyFont="1" applyFill="1" applyBorder="1"/>
    <xf numFmtId="0" fontId="19" fillId="3" borderId="0" xfId="0" applyFont="1" applyFill="1"/>
    <xf numFmtId="0" fontId="20" fillId="3" borderId="0" xfId="0" applyFont="1" applyFill="1" applyAlignment="1">
      <alignment horizontal="center"/>
    </xf>
    <xf numFmtId="0" fontId="20" fillId="3" borderId="9" xfId="0" applyFont="1" applyFill="1" applyBorder="1" applyProtection="1">
      <protection locked="0"/>
    </xf>
    <xf numFmtId="0" fontId="20" fillId="3" borderId="9" xfId="0" applyFont="1" applyFill="1" applyBorder="1"/>
    <xf numFmtId="167" fontId="19" fillId="3" borderId="9" xfId="0" quotePrefix="1" applyNumberFormat="1" applyFont="1" applyFill="1" applyBorder="1" applyAlignment="1" applyProtection="1">
      <alignment horizontal="center"/>
      <protection locked="0"/>
    </xf>
    <xf numFmtId="0" fontId="20" fillId="3" borderId="0" xfId="0" applyFont="1" applyFill="1" applyAlignment="1" applyProtection="1">
      <alignment horizontal="center"/>
      <protection locked="0"/>
    </xf>
    <xf numFmtId="15" fontId="19" fillId="3" borderId="9" xfId="0" quotePrefix="1" applyNumberFormat="1" applyFont="1" applyFill="1" applyBorder="1" applyAlignment="1" applyProtection="1">
      <alignment horizontal="center"/>
      <protection locked="0"/>
    </xf>
    <xf numFmtId="0" fontId="1" fillId="3" borderId="0" xfId="0" applyFont="1" applyFill="1"/>
    <xf numFmtId="0" fontId="1" fillId="3" borderId="0" xfId="0" applyFont="1" applyFill="1" applyAlignment="1">
      <alignment horizontal="center"/>
    </xf>
    <xf numFmtId="0" fontId="20" fillId="3" borderId="9" xfId="0" quotePrefix="1" applyFont="1" applyFill="1" applyBorder="1" applyProtection="1"/>
    <xf numFmtId="0" fontId="1" fillId="3" borderId="9" xfId="0" applyFont="1" applyFill="1" applyBorder="1"/>
    <xf numFmtId="0" fontId="20" fillId="3" borderId="0" xfId="0" applyFont="1" applyFill="1"/>
    <xf numFmtId="0" fontId="20" fillId="3" borderId="9" xfId="0" quotePrefix="1" applyFont="1" applyFill="1" applyBorder="1"/>
    <xf numFmtId="0" fontId="20" fillId="3" borderId="9" xfId="0" applyFont="1" applyFill="1" applyBorder="1" applyProtection="1"/>
    <xf numFmtId="0" fontId="1" fillId="3" borderId="9" xfId="0" applyFont="1" applyFill="1" applyBorder="1" applyProtection="1"/>
    <xf numFmtId="0" fontId="5" fillId="3" borderId="0" xfId="0" applyFont="1" applyFill="1"/>
    <xf numFmtId="0" fontId="12" fillId="3" borderId="0" xfId="0" applyFont="1" applyFill="1" applyProtection="1">
      <protection locked="0"/>
    </xf>
    <xf numFmtId="171" fontId="19" fillId="3" borderId="0" xfId="0" applyNumberFormat="1" applyFont="1" applyFill="1"/>
    <xf numFmtId="0" fontId="1" fillId="3" borderId="0" xfId="0" applyFont="1" applyFill="1" applyBorder="1"/>
    <xf numFmtId="0" fontId="20" fillId="3" borderId="0" xfId="0" applyFont="1" applyFill="1" applyBorder="1" applyAlignment="1">
      <alignment horizontal="center"/>
    </xf>
    <xf numFmtId="0" fontId="1" fillId="3" borderId="0" xfId="0" applyFont="1" applyFill="1" applyBorder="1" applyAlignment="1">
      <alignment horizontal="center"/>
    </xf>
    <xf numFmtId="0" fontId="20" fillId="3" borderId="5" xfId="0" applyFont="1" applyFill="1" applyBorder="1" applyAlignment="1">
      <alignment horizontal="center"/>
    </xf>
    <xf numFmtId="0" fontId="20" fillId="3" borderId="0" xfId="0" applyFont="1" applyFill="1" applyBorder="1"/>
    <xf numFmtId="0" fontId="20" fillId="3" borderId="0" xfId="0" quotePrefix="1" applyFont="1" applyFill="1" applyBorder="1"/>
    <xf numFmtId="0" fontId="20" fillId="5" borderId="9" xfId="0" applyFont="1" applyFill="1" applyBorder="1" applyProtection="1"/>
    <xf numFmtId="0" fontId="20" fillId="2" borderId="9" xfId="0" applyFont="1" applyFill="1" applyBorder="1" applyProtection="1"/>
    <xf numFmtId="167" fontId="19" fillId="3" borderId="9" xfId="0" quotePrefix="1" applyNumberFormat="1" applyFont="1" applyFill="1" applyBorder="1" applyAlignment="1" applyProtection="1">
      <alignment horizontal="center"/>
    </xf>
    <xf numFmtId="15" fontId="19" fillId="3" borderId="9" xfId="0" quotePrefix="1" applyNumberFormat="1" applyFont="1" applyFill="1" applyBorder="1" applyAlignment="1" applyProtection="1">
      <alignment horizontal="center"/>
    </xf>
    <xf numFmtId="0" fontId="9" fillId="3" borderId="7" xfId="0" applyFont="1" applyFill="1" applyBorder="1"/>
    <xf numFmtId="0" fontId="9" fillId="3" borderId="5" xfId="0" applyFont="1" applyFill="1" applyBorder="1"/>
    <xf numFmtId="0" fontId="9" fillId="3" borderId="3" xfId="0" applyFont="1" applyFill="1" applyBorder="1"/>
    <xf numFmtId="0" fontId="11" fillId="3" borderId="0" xfId="0" applyFont="1" applyFill="1" applyProtection="1"/>
    <xf numFmtId="0" fontId="4" fillId="3" borderId="0" xfId="0" applyFont="1" applyFill="1" applyProtection="1"/>
    <xf numFmtId="168" fontId="4" fillId="3" borderId="0" xfId="0" applyNumberFormat="1" applyFont="1" applyFill="1" applyProtection="1"/>
    <xf numFmtId="3" fontId="4" fillId="3" borderId="0" xfId="0" applyNumberFormat="1" applyFont="1" applyFill="1" applyProtection="1"/>
    <xf numFmtId="3" fontId="4" fillId="3" borderId="0" xfId="0" quotePrefix="1" applyNumberFormat="1" applyFont="1" applyFill="1" applyProtection="1"/>
    <xf numFmtId="1" fontId="25" fillId="3" borderId="0" xfId="7" applyNumberFormat="1" applyFill="1" applyProtection="1"/>
    <xf numFmtId="0" fontId="25" fillId="3" borderId="0" xfId="7" applyFill="1" applyProtection="1"/>
    <xf numFmtId="0" fontId="9" fillId="3" borderId="0" xfId="0" applyFont="1" applyFill="1" applyProtection="1"/>
    <xf numFmtId="168" fontId="9" fillId="3" borderId="0" xfId="0" applyNumberFormat="1" applyFont="1" applyFill="1" applyProtection="1"/>
    <xf numFmtId="3" fontId="9" fillId="3" borderId="0" xfId="0" applyNumberFormat="1" applyFont="1" applyFill="1" applyProtection="1"/>
    <xf numFmtId="3" fontId="9" fillId="3" borderId="0" xfId="0" quotePrefix="1" applyNumberFormat="1" applyFont="1" applyFill="1" applyProtection="1"/>
    <xf numFmtId="3" fontId="7" fillId="3" borderId="0" xfId="0" applyNumberFormat="1" applyFont="1" applyFill="1" applyAlignment="1" applyProtection="1">
      <alignment horizontal="right"/>
    </xf>
    <xf numFmtId="3" fontId="9" fillId="3" borderId="5" xfId="0" applyNumberFormat="1" applyFont="1" applyFill="1" applyBorder="1" applyAlignment="1" applyProtection="1">
      <alignment horizontal="right"/>
    </xf>
    <xf numFmtId="0" fontId="9" fillId="3" borderId="0" xfId="0" applyFont="1" applyFill="1" applyAlignment="1" applyProtection="1">
      <alignment horizontal="right"/>
    </xf>
    <xf numFmtId="0" fontId="2" fillId="5" borderId="1" xfId="0" applyFont="1" applyFill="1" applyBorder="1" applyProtection="1">
      <protection locked="0"/>
    </xf>
    <xf numFmtId="3" fontId="2" fillId="5" borderId="1" xfId="0" applyNumberFormat="1" applyFont="1" applyFill="1" applyBorder="1" applyProtection="1">
      <protection locked="0"/>
    </xf>
    <xf numFmtId="0" fontId="9" fillId="5" borderId="3" xfId="0" applyFont="1" applyFill="1" applyBorder="1" applyProtection="1">
      <protection locked="0"/>
    </xf>
    <xf numFmtId="0" fontId="2" fillId="5" borderId="0" xfId="0" applyFont="1" applyFill="1" applyBorder="1" applyProtection="1">
      <protection locked="0"/>
    </xf>
    <xf numFmtId="3" fontId="2" fillId="5" borderId="0" xfId="0" applyNumberFormat="1" applyFont="1" applyFill="1" applyBorder="1" applyProtection="1">
      <protection locked="0"/>
    </xf>
    <xf numFmtId="0" fontId="2" fillId="5" borderId="3" xfId="0" applyFont="1" applyFill="1" applyBorder="1" applyProtection="1">
      <protection locked="0"/>
    </xf>
    <xf numFmtId="0" fontId="2" fillId="5" borderId="3" xfId="0" applyFont="1" applyFill="1" applyBorder="1" applyAlignment="1" applyProtection="1">
      <alignment horizontal="right"/>
      <protection locked="0"/>
    </xf>
    <xf numFmtId="0" fontId="2" fillId="5" borderId="0" xfId="0" applyFont="1" applyFill="1" applyBorder="1" applyAlignment="1" applyProtection="1">
      <alignment horizontal="right"/>
      <protection locked="0"/>
    </xf>
    <xf numFmtId="0" fontId="9" fillId="5" borderId="3" xfId="0" applyFont="1" applyFill="1" applyBorder="1" applyAlignment="1" applyProtection="1">
      <alignment horizontal="right"/>
      <protection locked="0"/>
    </xf>
    <xf numFmtId="0" fontId="9" fillId="5" borderId="0" xfId="0" applyFont="1" applyFill="1" applyBorder="1" applyProtection="1"/>
    <xf numFmtId="1" fontId="6" fillId="0" borderId="0" xfId="4" applyNumberFormat="1" applyFont="1" applyFill="1" applyProtection="1"/>
    <xf numFmtId="3" fontId="2" fillId="0" borderId="0" xfId="0" applyNumberFormat="1" applyFont="1" applyFill="1" applyBorder="1"/>
    <xf numFmtId="3" fontId="9" fillId="0" borderId="0" xfId="0" applyNumberFormat="1" applyFont="1" applyFill="1" applyBorder="1"/>
    <xf numFmtId="3" fontId="9" fillId="0" borderId="5" xfId="0" applyNumberFormat="1" applyFont="1" applyFill="1" applyBorder="1"/>
    <xf numFmtId="0" fontId="9" fillId="0" borderId="7" xfId="0" applyFont="1" applyFill="1" applyBorder="1"/>
    <xf numFmtId="0" fontId="9" fillId="0" borderId="5" xfId="0" applyFont="1" applyFill="1" applyBorder="1"/>
    <xf numFmtId="0" fontId="9" fillId="0" borderId="3" xfId="0" applyFont="1" applyFill="1" applyBorder="1"/>
    <xf numFmtId="0" fontId="9" fillId="0" borderId="0" xfId="0" applyFont="1" applyFill="1" applyBorder="1"/>
    <xf numFmtId="0" fontId="9" fillId="5" borderId="8" xfId="0" applyFont="1" applyFill="1" applyBorder="1" applyProtection="1"/>
    <xf numFmtId="169" fontId="2" fillId="0" borderId="0" xfId="1" applyNumberFormat="1" applyFont="1" applyFill="1" applyBorder="1"/>
    <xf numFmtId="170" fontId="2" fillId="5" borderId="0" xfId="0" applyNumberFormat="1" applyFont="1" applyFill="1" applyBorder="1" applyProtection="1">
      <protection locked="0"/>
    </xf>
    <xf numFmtId="0" fontId="2" fillId="5" borderId="0" xfId="0" quotePrefix="1" applyFont="1" applyFill="1" applyBorder="1" applyProtection="1">
      <protection locked="0"/>
    </xf>
    <xf numFmtId="4" fontId="2" fillId="5" borderId="0" xfId="0" applyNumberFormat="1" applyFont="1" applyFill="1" applyBorder="1" applyProtection="1">
      <protection locked="0"/>
    </xf>
    <xf numFmtId="0" fontId="6" fillId="0" borderId="0" xfId="0" applyFont="1" applyFill="1" applyProtection="1"/>
    <xf numFmtId="3" fontId="2" fillId="0" borderId="0" xfId="0" applyNumberFormat="1" applyFont="1" applyFill="1" applyBorder="1" applyProtection="1"/>
    <xf numFmtId="3" fontId="9" fillId="0" borderId="0" xfId="0" applyNumberFormat="1" applyFont="1" applyFill="1" applyBorder="1" applyProtection="1"/>
    <xf numFmtId="3" fontId="9" fillId="0" borderId="5" xfId="0" applyNumberFormat="1" applyFont="1" applyFill="1" applyBorder="1" applyProtection="1"/>
    <xf numFmtId="1" fontId="6" fillId="0" borderId="0" xfId="4" applyNumberFormat="1" applyFont="1" applyFill="1" applyAlignment="1" applyProtection="1">
      <alignment horizontal="right"/>
    </xf>
    <xf numFmtId="1" fontId="6" fillId="0" borderId="0" xfId="0" applyNumberFormat="1" applyFont="1" applyFill="1" applyAlignment="1" applyProtection="1">
      <alignment horizontal="right"/>
    </xf>
    <xf numFmtId="3" fontId="6" fillId="0" borderId="0" xfId="0" applyNumberFormat="1" applyFont="1" applyFill="1" applyAlignment="1" applyProtection="1">
      <alignment horizontal="right"/>
    </xf>
    <xf numFmtId="1" fontId="6" fillId="0" borderId="0" xfId="0" applyNumberFormat="1" applyFont="1" applyFill="1" applyProtection="1"/>
    <xf numFmtId="0" fontId="11" fillId="0" borderId="0" xfId="4" applyFont="1" applyFill="1"/>
    <xf numFmtId="0" fontId="6" fillId="0" borderId="0" xfId="4" applyFont="1" applyFill="1"/>
    <xf numFmtId="1" fontId="9" fillId="0" borderId="0" xfId="4" applyNumberFormat="1" applyFont="1" applyFill="1" applyProtection="1"/>
    <xf numFmtId="0" fontId="7" fillId="0" borderId="0" xfId="4" applyFont="1" applyFill="1"/>
    <xf numFmtId="0" fontId="11" fillId="0" borderId="0" xfId="4" applyFont="1" applyFill="1" applyProtection="1"/>
    <xf numFmtId="0" fontId="6" fillId="0" borderId="0" xfId="4" applyFont="1" applyFill="1" applyProtection="1"/>
    <xf numFmtId="1" fontId="19" fillId="0" borderId="0" xfId="4" applyNumberFormat="1" applyFont="1" applyFill="1" applyProtection="1"/>
    <xf numFmtId="1" fontId="10" fillId="0" borderId="0" xfId="4" applyNumberFormat="1" applyFont="1" applyFill="1" applyProtection="1"/>
    <xf numFmtId="1" fontId="13" fillId="0" borderId="0" xfId="4" applyNumberFormat="1" applyFont="1" applyFill="1" applyProtection="1"/>
    <xf numFmtId="1" fontId="6" fillId="0" borderId="0" xfId="4" applyNumberFormat="1" applyFont="1" applyFill="1" applyAlignment="1" applyProtection="1">
      <alignment horizontal="left"/>
    </xf>
    <xf numFmtId="0" fontId="7" fillId="0" borderId="0" xfId="4" applyFont="1" applyFill="1" applyProtection="1"/>
    <xf numFmtId="0" fontId="11" fillId="0" borderId="0" xfId="4" applyFont="1" applyFill="1" applyAlignment="1">
      <alignment horizontal="right"/>
    </xf>
    <xf numFmtId="0" fontId="8" fillId="0" borderId="0" xfId="4" applyFont="1" applyFill="1"/>
    <xf numFmtId="168" fontId="5" fillId="0" borderId="0" xfId="4" applyNumberFormat="1" applyFont="1" applyFill="1"/>
    <xf numFmtId="168" fontId="5" fillId="0" borderId="0" xfId="4" quotePrefix="1" applyNumberFormat="1" applyFont="1" applyFill="1" applyAlignment="1">
      <alignment horizontal="center"/>
    </xf>
    <xf numFmtId="0" fontId="6" fillId="0" borderId="0" xfId="4" applyFont="1" applyFill="1" applyAlignment="1">
      <alignment horizontal="right"/>
    </xf>
    <xf numFmtId="0" fontId="10" fillId="0" borderId="0" xfId="4" applyFont="1" applyFill="1"/>
    <xf numFmtId="1" fontId="13" fillId="0" borderId="0" xfId="4" applyNumberFormat="1" applyFont="1" applyFill="1" applyAlignment="1" applyProtection="1">
      <alignment horizontal="right"/>
    </xf>
    <xf numFmtId="1" fontId="13" fillId="0" borderId="0" xfId="4" applyNumberFormat="1" applyFont="1" applyFill="1" applyAlignment="1" applyProtection="1">
      <alignment horizontal="center"/>
    </xf>
    <xf numFmtId="1" fontId="10" fillId="0" borderId="0" xfId="4" applyNumberFormat="1" applyFont="1" applyFill="1" applyAlignment="1" applyProtection="1">
      <alignment horizontal="center"/>
    </xf>
    <xf numFmtId="1" fontId="7" fillId="0" borderId="0" xfId="4" applyNumberFormat="1" applyFont="1" applyFill="1" applyAlignment="1" applyProtection="1">
      <alignment horizontal="center"/>
    </xf>
    <xf numFmtId="0" fontId="7" fillId="0" borderId="0" xfId="4" applyFont="1" applyFill="1" applyAlignment="1" applyProtection="1">
      <alignment horizontal="right"/>
    </xf>
    <xf numFmtId="0" fontId="19" fillId="0" borderId="0" xfId="4" applyFont="1" applyFill="1" applyAlignment="1">
      <alignment horizontal="right"/>
    </xf>
    <xf numFmtId="3" fontId="10" fillId="0" borderId="0" xfId="4" applyNumberFormat="1" applyFont="1" applyFill="1" applyProtection="1"/>
    <xf numFmtId="3" fontId="6" fillId="0" borderId="0" xfId="4" applyNumberFormat="1" applyFont="1" applyFill="1"/>
    <xf numFmtId="3" fontId="6" fillId="0" borderId="0" xfId="4" applyNumberFormat="1" applyFont="1" applyFill="1" applyProtection="1"/>
    <xf numFmtId="3" fontId="7" fillId="0" borderId="0" xfId="4" applyNumberFormat="1" applyFont="1" applyFill="1" applyProtection="1"/>
    <xf numFmtId="3" fontId="10" fillId="0" borderId="0" xfId="4" applyNumberFormat="1" applyFont="1" applyFill="1"/>
    <xf numFmtId="1" fontId="10" fillId="0" borderId="0" xfId="4" applyNumberFormat="1" applyFont="1" applyFill="1" applyAlignment="1" applyProtection="1">
      <alignment horizontal="right"/>
    </xf>
    <xf numFmtId="1" fontId="9" fillId="0" borderId="0" xfId="4" applyNumberFormat="1" applyFont="1" applyFill="1" applyAlignment="1" applyProtection="1">
      <alignment horizontal="right"/>
    </xf>
    <xf numFmtId="2" fontId="10" fillId="0" borderId="0" xfId="4" applyNumberFormat="1" applyFont="1" applyFill="1" applyProtection="1"/>
    <xf numFmtId="2" fontId="6" fillId="0" borderId="0" xfId="4" applyNumberFormat="1" applyFont="1" applyFill="1" applyProtection="1"/>
    <xf numFmtId="0" fontId="10" fillId="0" borderId="0" xfId="4" applyFont="1" applyFill="1" applyProtection="1"/>
    <xf numFmtId="1" fontId="6" fillId="0" borderId="0" xfId="4" applyNumberFormat="1" applyFont="1" applyFill="1"/>
    <xf numFmtId="3" fontId="7" fillId="0" borderId="0" xfId="0" applyNumberFormat="1" applyFont="1" applyFill="1" applyProtection="1"/>
    <xf numFmtId="0" fontId="6" fillId="0" borderId="0" xfId="4" applyFont="1" applyFill="1" applyAlignment="1" applyProtection="1">
      <alignment horizontal="right"/>
    </xf>
    <xf numFmtId="1" fontId="6" fillId="5" borderId="0" xfId="4" applyNumberFormat="1" applyFont="1" applyFill="1" applyProtection="1">
      <protection locked="0"/>
    </xf>
    <xf numFmtId="1" fontId="19" fillId="5" borderId="0" xfId="4" applyNumberFormat="1" applyFont="1" applyFill="1" applyProtection="1">
      <protection locked="0"/>
    </xf>
    <xf numFmtId="1" fontId="19" fillId="5" borderId="0" xfId="4" applyNumberFormat="1" applyFont="1" applyFill="1" applyProtection="1"/>
    <xf numFmtId="3" fontId="6" fillId="5" borderId="0" xfId="0" applyNumberFormat="1" applyFont="1" applyFill="1" applyProtection="1">
      <protection locked="0"/>
    </xf>
    <xf numFmtId="3" fontId="6" fillId="5" borderId="0" xfId="4" applyNumberFormat="1" applyFont="1" applyFill="1" applyProtection="1">
      <protection locked="0"/>
    </xf>
    <xf numFmtId="3" fontId="6" fillId="5" borderId="0" xfId="0" applyNumberFormat="1" applyFont="1" applyFill="1" applyAlignment="1" applyProtection="1">
      <alignment horizontal="right"/>
      <protection locked="0"/>
    </xf>
    <xf numFmtId="3" fontId="6" fillId="5" borderId="0" xfId="4" applyNumberFormat="1" applyFont="1" applyFill="1" applyAlignment="1" applyProtection="1">
      <alignment horizontal="right"/>
      <protection locked="0"/>
    </xf>
    <xf numFmtId="0" fontId="23" fillId="5" borderId="0" xfId="5" applyFont="1" applyFill="1" applyProtection="1">
      <protection locked="0"/>
    </xf>
    <xf numFmtId="0" fontId="22" fillId="5" borderId="0" xfId="5" applyFont="1" applyFill="1" applyProtection="1">
      <protection locked="0"/>
    </xf>
    <xf numFmtId="0" fontId="2" fillId="5" borderId="0" xfId="5" applyFont="1" applyFill="1" applyProtection="1">
      <protection locked="0"/>
    </xf>
    <xf numFmtId="168" fontId="23" fillId="5" borderId="0" xfId="5" quotePrefix="1" applyNumberFormat="1" applyFont="1" applyFill="1" applyProtection="1">
      <protection locked="0"/>
    </xf>
    <xf numFmtId="168" fontId="2" fillId="5" borderId="0" xfId="5" applyNumberFormat="1" applyFont="1" applyFill="1" applyAlignment="1" applyProtection="1">
      <alignment horizontal="left"/>
      <protection locked="0"/>
    </xf>
    <xf numFmtId="14" fontId="23" fillId="5" borderId="0" xfId="5" quotePrefix="1" applyNumberFormat="1" applyFont="1" applyFill="1" applyAlignment="1" applyProtection="1">
      <alignment horizontal="right"/>
      <protection locked="0"/>
    </xf>
    <xf numFmtId="14" fontId="23" fillId="5" borderId="0" xfId="5" quotePrefix="1" applyNumberFormat="1" applyFont="1" applyFill="1" applyAlignment="1" applyProtection="1">
      <alignment horizontal="center"/>
      <protection locked="0"/>
    </xf>
    <xf numFmtId="172" fontId="23" fillId="5" borderId="0" xfId="5" quotePrefix="1" applyNumberFormat="1" applyFont="1" applyFill="1" applyAlignment="1" applyProtection="1">
      <alignment horizontal="right"/>
      <protection locked="0"/>
    </xf>
    <xf numFmtId="3" fontId="2" fillId="5" borderId="0" xfId="5" applyNumberFormat="1" applyFont="1" applyFill="1" applyProtection="1">
      <protection locked="0"/>
    </xf>
    <xf numFmtId="0" fontId="1" fillId="0" borderId="0" xfId="8" applyFont="1"/>
    <xf numFmtId="0" fontId="29" fillId="0" borderId="0" xfId="8"/>
    <xf numFmtId="3" fontId="7" fillId="0" borderId="0" xfId="4" applyNumberFormat="1" applyFont="1" applyFill="1" applyAlignment="1" applyProtection="1">
      <alignment horizontal="center"/>
    </xf>
    <xf numFmtId="0" fontId="1" fillId="0" borderId="11" xfId="8" applyFont="1" applyBorder="1"/>
    <xf numFmtId="0" fontId="1" fillId="0" borderId="10" xfId="8" applyFont="1" applyBorder="1"/>
    <xf numFmtId="0" fontId="1" fillId="0" borderId="12" xfId="8" applyFont="1" applyBorder="1"/>
    <xf numFmtId="0" fontId="1" fillId="0" borderId="0" xfId="8" applyFont="1" applyFill="1"/>
    <xf numFmtId="0" fontId="13" fillId="0" borderId="0" xfId="8" applyFont="1"/>
    <xf numFmtId="0" fontId="2" fillId="0" borderId="0" xfId="0" applyFont="1" applyFill="1" applyBorder="1"/>
    <xf numFmtId="3" fontId="2" fillId="0" borderId="5" xfId="0" applyNumberFormat="1" applyFont="1" applyFill="1" applyBorder="1"/>
    <xf numFmtId="0" fontId="2" fillId="0" borderId="5" xfId="0" applyFont="1" applyFill="1" applyBorder="1"/>
    <xf numFmtId="169" fontId="2" fillId="0" borderId="5" xfId="1" applyNumberFormat="1" applyFont="1" applyFill="1" applyBorder="1"/>
    <xf numFmtId="3" fontId="2" fillId="3" borderId="5" xfId="0" applyNumberFormat="1" applyFont="1" applyFill="1" applyBorder="1"/>
    <xf numFmtId="0" fontId="2" fillId="3" borderId="5" xfId="0" applyFont="1" applyFill="1" applyBorder="1"/>
    <xf numFmtId="166" fontId="6" fillId="6" borderId="0" xfId="4" applyNumberFormat="1" applyFont="1" applyFill="1" applyProtection="1">
      <protection locked="0"/>
    </xf>
    <xf numFmtId="9" fontId="6" fillId="6" borderId="0" xfId="4" applyNumberFormat="1" applyFont="1" applyFill="1" applyProtection="1">
      <protection locked="0"/>
    </xf>
    <xf numFmtId="0" fontId="4" fillId="3" borderId="0" xfId="0" applyFont="1" applyFill="1"/>
    <xf numFmtId="168" fontId="4" fillId="3" borderId="0" xfId="0" applyNumberFormat="1" applyFont="1" applyFill="1"/>
    <xf numFmtId="168" fontId="4" fillId="3" borderId="0" xfId="0" quotePrefix="1" applyNumberFormat="1" applyFont="1" applyFill="1"/>
    <xf numFmtId="0" fontId="26" fillId="3" borderId="0" xfId="0" applyFont="1" applyFill="1"/>
    <xf numFmtId="168" fontId="26" fillId="3" borderId="0" xfId="0" applyNumberFormat="1" applyFont="1" applyFill="1"/>
    <xf numFmtId="168" fontId="26" fillId="3" borderId="0" xfId="0" quotePrefix="1" applyNumberFormat="1" applyFont="1" applyFill="1"/>
    <xf numFmtId="1" fontId="25" fillId="3" borderId="0" xfId="7" applyNumberFormat="1" applyFill="1" applyProtection="1">
      <protection locked="0"/>
    </xf>
    <xf numFmtId="1" fontId="6" fillId="3" borderId="0" xfId="4" applyNumberFormat="1" applyFont="1" applyFill="1" applyProtection="1"/>
    <xf numFmtId="0" fontId="7" fillId="3" borderId="0" xfId="0" applyFont="1" applyFill="1"/>
    <xf numFmtId="3" fontId="7" fillId="3" borderId="0" xfId="0" applyNumberFormat="1" applyFont="1" applyFill="1" applyAlignment="1">
      <alignment horizontal="right"/>
    </xf>
    <xf numFmtId="3" fontId="0" fillId="3" borderId="0" xfId="0" applyNumberFormat="1" applyFill="1"/>
    <xf numFmtId="0" fontId="6" fillId="3" borderId="0" xfId="0" applyFont="1" applyFill="1"/>
    <xf numFmtId="9" fontId="6" fillId="3" borderId="0" xfId="0" applyNumberFormat="1" applyFont="1" applyFill="1"/>
    <xf numFmtId="0" fontId="9" fillId="3" borderId="0" xfId="0" applyFont="1" applyFill="1"/>
    <xf numFmtId="3" fontId="9" fillId="3" borderId="5" xfId="0" applyNumberFormat="1" applyFont="1" applyFill="1" applyBorder="1" applyAlignment="1">
      <alignment horizontal="right"/>
    </xf>
    <xf numFmtId="0" fontId="9" fillId="3" borderId="0" xfId="0" applyFont="1" applyFill="1" applyAlignment="1">
      <alignment horizontal="right"/>
    </xf>
    <xf numFmtId="3" fontId="4" fillId="3" borderId="0" xfId="0" applyNumberFormat="1" applyFont="1" applyFill="1"/>
    <xf numFmtId="3" fontId="4" fillId="3" borderId="0" xfId="0" quotePrefix="1" applyNumberFormat="1" applyFont="1" applyFill="1"/>
    <xf numFmtId="3" fontId="26" fillId="3" borderId="0" xfId="0" applyNumberFormat="1" applyFont="1" applyFill="1"/>
    <xf numFmtId="3" fontId="26" fillId="3" borderId="0" xfId="0" quotePrefix="1" applyNumberFormat="1" applyFont="1" applyFill="1"/>
    <xf numFmtId="1" fontId="6" fillId="3" borderId="0" xfId="4" applyNumberFormat="1" applyFont="1" applyFill="1" applyProtection="1">
      <protection locked="0"/>
    </xf>
    <xf numFmtId="3" fontId="9" fillId="3" borderId="0" xfId="0" applyNumberFormat="1" applyFont="1" applyFill="1" applyAlignment="1">
      <alignment horizontal="right"/>
    </xf>
    <xf numFmtId="0" fontId="26" fillId="3" borderId="0" xfId="0" applyFont="1" applyFill="1" applyProtection="1"/>
    <xf numFmtId="168" fontId="26" fillId="3" borderId="0" xfId="0" applyNumberFormat="1" applyFont="1" applyFill="1" applyProtection="1"/>
    <xf numFmtId="3" fontId="26" fillId="3" borderId="0" xfId="0" applyNumberFormat="1" applyFont="1" applyFill="1" applyProtection="1"/>
    <xf numFmtId="3" fontId="26" fillId="3" borderId="0" xfId="0" quotePrefix="1" applyNumberFormat="1" applyFont="1" applyFill="1" applyProtection="1"/>
    <xf numFmtId="1" fontId="25" fillId="3" borderId="0" xfId="7" applyNumberFormat="1" applyFill="1" applyAlignment="1" applyProtection="1">
      <alignment horizontal="left"/>
    </xf>
    <xf numFmtId="0" fontId="4" fillId="3" borderId="0" xfId="0" quotePrefix="1" applyFont="1" applyFill="1" applyProtection="1"/>
    <xf numFmtId="0" fontId="26" fillId="3" borderId="0" xfId="0" quotePrefix="1" applyFont="1" applyFill="1" applyProtection="1"/>
    <xf numFmtId="0" fontId="7" fillId="3" borderId="0" xfId="0" applyFont="1" applyFill="1" applyProtection="1"/>
    <xf numFmtId="0" fontId="0" fillId="3" borderId="0" xfId="0" applyFill="1" applyProtection="1"/>
    <xf numFmtId="3" fontId="0" fillId="3" borderId="0" xfId="0" applyNumberFormat="1" applyFill="1" applyProtection="1"/>
    <xf numFmtId="0" fontId="6" fillId="3" borderId="0" xfId="0" applyFont="1" applyFill="1" applyProtection="1"/>
    <xf numFmtId="9" fontId="6" fillId="3" borderId="0" xfId="0" applyNumberFormat="1" applyFont="1" applyFill="1" applyProtection="1"/>
    <xf numFmtId="9" fontId="0" fillId="3" borderId="0" xfId="0" applyNumberFormat="1" applyFill="1" applyProtection="1"/>
    <xf numFmtId="0" fontId="20" fillId="3" borderId="10" xfId="0" applyFont="1" applyFill="1" applyBorder="1"/>
    <xf numFmtId="0" fontId="0" fillId="3" borderId="0" xfId="0" applyFill="1" applyAlignment="1">
      <alignment horizontal="center"/>
    </xf>
    <xf numFmtId="0" fontId="0" fillId="3" borderId="0" xfId="0" quotePrefix="1" applyFill="1"/>
    <xf numFmtId="3" fontId="9" fillId="3" borderId="0" xfId="0" applyNumberFormat="1" applyFont="1" applyFill="1" applyBorder="1"/>
    <xf numFmtId="3" fontId="9" fillId="3" borderId="5" xfId="0" applyNumberFormat="1" applyFont="1" applyFill="1" applyBorder="1"/>
    <xf numFmtId="0" fontId="2" fillId="5" borderId="3" xfId="0" applyFont="1" applyFill="1" applyBorder="1" applyAlignment="1" applyProtection="1">
      <alignment wrapText="1"/>
      <protection locked="0"/>
    </xf>
    <xf numFmtId="0" fontId="0" fillId="5" borderId="0" xfId="0" applyFill="1" applyAlignment="1" applyProtection="1">
      <alignment wrapText="1"/>
      <protection locked="0"/>
    </xf>
    <xf numFmtId="0" fontId="0" fillId="5" borderId="4" xfId="0" applyFill="1" applyBorder="1" applyAlignment="1" applyProtection="1">
      <alignment wrapText="1"/>
      <protection locked="0"/>
    </xf>
    <xf numFmtId="0" fontId="2" fillId="5" borderId="7" xfId="0" applyFont="1" applyFill="1" applyBorder="1" applyAlignment="1" applyProtection="1">
      <alignment wrapText="1"/>
      <protection locked="0"/>
    </xf>
    <xf numFmtId="0" fontId="0" fillId="5" borderId="5" xfId="0" applyFill="1" applyBorder="1" applyAlignment="1" applyProtection="1">
      <alignment wrapText="1"/>
      <protection locked="0"/>
    </xf>
    <xf numFmtId="0" fontId="0" fillId="5" borderId="6" xfId="0" applyFill="1" applyBorder="1" applyAlignment="1" applyProtection="1">
      <alignment wrapText="1"/>
      <protection locked="0"/>
    </xf>
    <xf numFmtId="0" fontId="2" fillId="5" borderId="8" xfId="0" applyFont="1" applyFill="1" applyBorder="1" applyAlignment="1" applyProtection="1">
      <alignment wrapText="1"/>
      <protection locked="0"/>
    </xf>
    <xf numFmtId="0" fontId="0" fillId="5" borderId="1" xfId="0" applyFill="1" applyBorder="1" applyAlignment="1" applyProtection="1">
      <alignment wrapText="1"/>
      <protection locked="0"/>
    </xf>
    <xf numFmtId="0" fontId="0" fillId="5" borderId="2" xfId="0" applyFill="1" applyBorder="1" applyAlignment="1" applyProtection="1">
      <alignment wrapText="1"/>
      <protection locked="0"/>
    </xf>
    <xf numFmtId="0" fontId="2" fillId="5" borderId="0" xfId="0" applyFont="1" applyFill="1" applyBorder="1" applyAlignment="1" applyProtection="1">
      <alignment wrapText="1"/>
      <protection locked="0"/>
    </xf>
    <xf numFmtId="0" fontId="0" fillId="5" borderId="0" xfId="0" applyFill="1" applyBorder="1" applyAlignment="1" applyProtection="1">
      <alignment wrapText="1"/>
      <protection locked="0"/>
    </xf>
    <xf numFmtId="0" fontId="2" fillId="5" borderId="5" xfId="0" applyFont="1" applyFill="1" applyBorder="1" applyAlignment="1" applyProtection="1">
      <alignment wrapText="1"/>
      <protection locked="0"/>
    </xf>
    <xf numFmtId="0" fontId="2" fillId="5" borderId="1" xfId="0" applyFont="1" applyFill="1" applyBorder="1" applyAlignment="1" applyProtection="1">
      <alignment wrapText="1"/>
      <protection locked="0"/>
    </xf>
    <xf numFmtId="0" fontId="6" fillId="0" borderId="0" xfId="4" applyFont="1" applyFill="1" applyAlignment="1">
      <alignment horizontal="left" wrapText="1"/>
    </xf>
    <xf numFmtId="0" fontId="0" fillId="0" borderId="0" xfId="0" applyFill="1" applyAlignment="1">
      <alignment horizontal="left" wrapText="1"/>
    </xf>
    <xf numFmtId="1" fontId="27" fillId="0" borderId="0" xfId="4" applyNumberFormat="1" applyFont="1" applyFill="1" applyAlignment="1" applyProtection="1">
      <alignment horizontal="right"/>
    </xf>
    <xf numFmtId="0" fontId="28" fillId="0" borderId="0" xfId="0" applyFont="1" applyFill="1" applyAlignment="1" applyProtection="1"/>
  </cellXfs>
  <cellStyles count="9">
    <cellStyle name="Comma" xfId="1" builtinId="3"/>
    <cellStyle name="Comma 2" xfId="2"/>
    <cellStyle name="Currency 2" xfId="3"/>
    <cellStyle name="Hyperlink" xfId="7" builtinId="8"/>
    <cellStyle name="Normal" xfId="0" builtinId="0"/>
    <cellStyle name="Normal 2" xfId="4"/>
    <cellStyle name="Normal 3" xfId="5"/>
    <cellStyle name="Normal 4" xfId="6"/>
    <cellStyle name="Normal 5"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CCFF"/>
      <color rgb="FFCCFF99"/>
      <color rgb="FFFF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hartsheet" Target="chartsheets/sheet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'Cashflow forecast'!$B$1:$K$1</c:f>
          <c:strCache>
            <c:ptCount val="1"/>
            <c:pt idx="0">
              <c:v>ANNUAL BUSINESS FORECAST 1/4/17 -  31/3/18</c:v>
            </c:pt>
          </c:strCache>
        </c:strRef>
      </c:tx>
      <c:layout>
        <c:manualLayout>
          <c:xMode val="edge"/>
          <c:yMode val="edge"/>
          <c:x val="0.29202223107904329"/>
          <c:y val="2.0339068158180526E-2"/>
        </c:manualLayout>
      </c:layout>
      <c:overlay val="0"/>
      <c:spPr>
        <a:noFill/>
        <a:ln w="25400">
          <a:noFill/>
        </a:ln>
      </c:spPr>
      <c:txPr>
        <a:bodyPr/>
        <a:lstStyle/>
        <a:p>
          <a:pPr algn="l">
            <a:defRPr sz="1800" b="1" i="0" u="none" strike="noStrike" baseline="0">
              <a:solidFill>
                <a:srgbClr val="000000"/>
              </a:solidFill>
              <a:latin typeface="Arial"/>
              <a:ea typeface="Arial"/>
              <a:cs typeface="Arial"/>
            </a:defRPr>
          </a:pPr>
          <a:endParaRPr lang="en-US"/>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0.18510858324715618"/>
          <c:y val="0.11694915254237288"/>
          <c:w val="0.80455015511892447"/>
          <c:h val="0.77118644067796616"/>
        </c:manualLayout>
      </c:layout>
      <c:bar3DChart>
        <c:barDir val="col"/>
        <c:grouping val="clustered"/>
        <c:varyColors val="0"/>
        <c:ser>
          <c:idx val="0"/>
          <c:order val="0"/>
          <c:spPr>
            <a:solidFill>
              <a:schemeClr val="bg1">
                <a:lumMod val="95000"/>
              </a:schemeClr>
            </a:solidFill>
            <a:ln w="12700">
              <a:solidFill>
                <a:srgbClr val="000000"/>
              </a:solidFill>
              <a:prstDash val="solid"/>
            </a:ln>
          </c:spPr>
          <c:invertIfNegative val="0"/>
          <c:cat>
            <c:strRef>
              <c:f>'Cashflow forecast'!$E$5:$P$5</c:f>
              <c:strCache>
                <c:ptCount val="12"/>
                <c:pt idx="0">
                  <c:v>April</c:v>
                </c:pt>
                <c:pt idx="1">
                  <c:v>May</c:v>
                </c:pt>
                <c:pt idx="2">
                  <c:v>June</c:v>
                </c:pt>
                <c:pt idx="3">
                  <c:v>July</c:v>
                </c:pt>
                <c:pt idx="4">
                  <c:v>Aug</c:v>
                </c:pt>
                <c:pt idx="5">
                  <c:v>Sept</c:v>
                </c:pt>
                <c:pt idx="6">
                  <c:v>Oct</c:v>
                </c:pt>
                <c:pt idx="7">
                  <c:v>Nov</c:v>
                </c:pt>
                <c:pt idx="8">
                  <c:v>Dec</c:v>
                </c:pt>
                <c:pt idx="9">
                  <c:v>Jan</c:v>
                </c:pt>
                <c:pt idx="10">
                  <c:v>Feb</c:v>
                </c:pt>
                <c:pt idx="11">
                  <c:v>March</c:v>
                </c:pt>
              </c:strCache>
            </c:strRef>
          </c:cat>
          <c:val>
            <c:numRef>
              <c:f>'Cashflow forecast'!$E$111:$P$111</c:f>
              <c:numCache>
                <c:formatCode>#,##0</c:formatCode>
                <c:ptCount val="12"/>
                <c:pt idx="0">
                  <c:v>-32610.636821917811</c:v>
                </c:pt>
                <c:pt idx="1">
                  <c:v>-14974.020238144498</c:v>
                </c:pt>
                <c:pt idx="2">
                  <c:v>-19617.873867433638</c:v>
                </c:pt>
                <c:pt idx="3">
                  <c:v>-3631.9731718672519</c:v>
                </c:pt>
                <c:pt idx="4">
                  <c:v>-9032.5636301403429</c:v>
                </c:pt>
                <c:pt idx="5">
                  <c:v>18180.936369859657</c:v>
                </c:pt>
                <c:pt idx="6">
                  <c:v>37974.936369859657</c:v>
                </c:pt>
                <c:pt idx="7">
                  <c:v>16761.436369859657</c:v>
                </c:pt>
                <c:pt idx="8">
                  <c:v>7032.9363698596571</c:v>
                </c:pt>
                <c:pt idx="9">
                  <c:v>-2330.8283907671139</c:v>
                </c:pt>
                <c:pt idx="10">
                  <c:v>-35763.468337717073</c:v>
                </c:pt>
                <c:pt idx="11">
                  <c:v>-49122.612012708894</c:v>
                </c:pt>
              </c:numCache>
            </c:numRef>
          </c:val>
        </c:ser>
        <c:dLbls>
          <c:showLegendKey val="0"/>
          <c:showVal val="0"/>
          <c:showCatName val="0"/>
          <c:showSerName val="0"/>
          <c:showPercent val="0"/>
          <c:showBubbleSize val="0"/>
        </c:dLbls>
        <c:gapWidth val="150"/>
        <c:shape val="box"/>
        <c:axId val="126950400"/>
        <c:axId val="128169088"/>
        <c:axId val="0"/>
      </c:bar3DChart>
      <c:catAx>
        <c:axId val="12695040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sz="1200"/>
                  <a:t>Month</a:t>
                </a:r>
              </a:p>
            </c:rich>
          </c:tx>
          <c:layout>
            <c:manualLayout>
              <c:xMode val="edge"/>
              <c:yMode val="edge"/>
              <c:x val="0.55532564117179251"/>
              <c:y val="0.91186431916723476"/>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8169088"/>
        <c:crosses val="autoZero"/>
        <c:auto val="1"/>
        <c:lblAlgn val="ctr"/>
        <c:lblOffset val="100"/>
        <c:noMultiLvlLbl val="0"/>
      </c:catAx>
      <c:valAx>
        <c:axId val="128169088"/>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GB" sz="1200"/>
                  <a:t>Bank balance (£)</a:t>
                </a:r>
              </a:p>
            </c:rich>
          </c:tx>
          <c:layout>
            <c:manualLayout>
              <c:xMode val="edge"/>
              <c:yMode val="edge"/>
              <c:x val="1.2409513960703205E-2"/>
              <c:y val="0.4983051481892437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695040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sheetViews>
    <sheetView zoomScale="77" workbookViewId="0"/>
  </sheetViews>
  <sheetProtection password="CF09" content="1" objects="1"/>
  <pageMargins left="0.75" right="0.75" top="1" bottom="1" header="0.5" footer="0.5"/>
  <pageSetup paperSize="9" orientation="landscape" r:id="rId1"/>
  <headerFooter alignWithMargins="0"/>
  <drawing r:id="rId2"/>
</chartsheet>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2112260</xdr:colOff>
      <xdr:row>17</xdr:row>
      <xdr:rowOff>78186</xdr:rowOff>
    </xdr:from>
    <xdr:to>
      <xdr:col>8</xdr:col>
      <xdr:colOff>580867</xdr:colOff>
      <xdr:row>24</xdr:row>
      <xdr:rowOff>40996</xdr:rowOff>
    </xdr:to>
    <xdr:sp macro="" textlink="">
      <xdr:nvSpPr>
        <xdr:cNvPr id="2" name="PowerPlusWaterMarkObject492521265"/>
        <xdr:cNvSpPr>
          <a:spLocks noChangeArrowheads="1" noChangeShapeType="1" noTextEdit="1"/>
        </xdr:cNvSpPr>
      </xdr:nvSpPr>
      <xdr:spPr bwMode="auto">
        <a:xfrm rot="18900000">
          <a:off x="2112260" y="2668986"/>
          <a:ext cx="8003132" cy="1096285"/>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endParaRPr lang="en-GB" sz="100" spc="0">
            <a:ln>
              <a:noFill/>
            </a:ln>
            <a:solidFill>
              <a:srgbClr val="C0C0C0">
                <a:alpha val="50000"/>
              </a:srgbClr>
            </a:solidFill>
            <a:latin typeface="Arial"/>
            <a:cs typeface="Arial"/>
          </a:endParaRPr>
        </a:p>
      </xdr:txBody>
    </xdr:sp>
    <xdr:clientData/>
  </xdr:twoCellAnchor>
  <xdr:oneCellAnchor>
    <xdr:from>
      <xdr:col>1</xdr:col>
      <xdr:colOff>568380</xdr:colOff>
      <xdr:row>21</xdr:row>
      <xdr:rowOff>66724</xdr:rowOff>
    </xdr:from>
    <xdr:ext cx="640904" cy="5632022"/>
    <xdr:sp macro="" textlink="">
      <xdr:nvSpPr>
        <xdr:cNvPr id="3" name="TextBox 2"/>
        <xdr:cNvSpPr txBox="1"/>
      </xdr:nvSpPr>
      <xdr:spPr>
        <a:xfrm rot="13279350">
          <a:off x="2921055" y="3305224"/>
          <a:ext cx="640904" cy="56320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noAutofit/>
        </a:bodyPr>
        <a:lstStyle/>
        <a:p>
          <a:r>
            <a:rPr lang="en-GB" sz="4000">
              <a:solidFill>
                <a:schemeClr val="bg1">
                  <a:lumMod val="95000"/>
                </a:schemeClr>
              </a:solidFill>
            </a:rPr>
            <a:t>uncontrolledwhenprinted</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13</xdr:col>
      <xdr:colOff>534231</xdr:colOff>
      <xdr:row>5</xdr:row>
      <xdr:rowOff>66</xdr:rowOff>
    </xdr:to>
    <xdr:pic>
      <xdr:nvPicPr>
        <xdr:cNvPr id="3" name="Picture 2"/>
        <xdr:cNvPicPr>
          <a:picLocks noChangeAspect="1"/>
        </xdr:cNvPicPr>
      </xdr:nvPicPr>
      <xdr:blipFill>
        <a:blip xmlns:r="http://schemas.openxmlformats.org/officeDocument/2006/relationships" r:embed="rId1"/>
        <a:stretch>
          <a:fillRect/>
        </a:stretch>
      </xdr:blipFill>
      <xdr:spPr>
        <a:xfrm>
          <a:off x="6752167" y="338667"/>
          <a:ext cx="1761897" cy="762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20</xdr:row>
      <xdr:rowOff>0</xdr:rowOff>
    </xdr:from>
    <xdr:to>
      <xdr:col>7</xdr:col>
      <xdr:colOff>552450</xdr:colOff>
      <xdr:row>20</xdr:row>
      <xdr:rowOff>0</xdr:rowOff>
    </xdr:to>
    <xdr:sp macro="" textlink="">
      <xdr:nvSpPr>
        <xdr:cNvPr id="42567" name="Line 1"/>
        <xdr:cNvSpPr>
          <a:spLocks noChangeShapeType="1"/>
        </xdr:cNvSpPr>
      </xdr:nvSpPr>
      <xdr:spPr bwMode="auto">
        <a:xfrm flipH="1">
          <a:off x="7258050" y="5057775"/>
          <a:ext cx="5524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6</xdr:col>
      <xdr:colOff>828675</xdr:colOff>
      <xdr:row>21</xdr:row>
      <xdr:rowOff>133350</xdr:rowOff>
    </xdr:from>
    <xdr:to>
      <xdr:col>7</xdr:col>
      <xdr:colOff>438150</xdr:colOff>
      <xdr:row>22</xdr:row>
      <xdr:rowOff>57150</xdr:rowOff>
    </xdr:to>
    <xdr:sp macro="" textlink="">
      <xdr:nvSpPr>
        <xdr:cNvPr id="42568" name="Line 7"/>
        <xdr:cNvSpPr>
          <a:spLocks noChangeShapeType="1"/>
        </xdr:cNvSpPr>
      </xdr:nvSpPr>
      <xdr:spPr bwMode="auto">
        <a:xfrm flipH="1">
          <a:off x="7239000" y="5438775"/>
          <a:ext cx="457200" cy="17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152400</xdr:rowOff>
    </xdr:from>
    <xdr:to>
      <xdr:col>7</xdr:col>
      <xdr:colOff>457200</xdr:colOff>
      <xdr:row>23</xdr:row>
      <xdr:rowOff>76200</xdr:rowOff>
    </xdr:to>
    <xdr:sp macro="" textlink="">
      <xdr:nvSpPr>
        <xdr:cNvPr id="42569" name="Line 7"/>
        <xdr:cNvSpPr>
          <a:spLocks noChangeShapeType="1"/>
        </xdr:cNvSpPr>
      </xdr:nvSpPr>
      <xdr:spPr bwMode="auto">
        <a:xfrm flipH="1">
          <a:off x="7258050" y="5705475"/>
          <a:ext cx="457200" cy="17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9</xdr:row>
      <xdr:rowOff>180975</xdr:rowOff>
    </xdr:from>
    <xdr:to>
      <xdr:col>7</xdr:col>
      <xdr:colOff>495300</xdr:colOff>
      <xdr:row>10</xdr:row>
      <xdr:rowOff>104775</xdr:rowOff>
    </xdr:to>
    <xdr:sp macro="" textlink="">
      <xdr:nvSpPr>
        <xdr:cNvPr id="42570" name="Line 7"/>
        <xdr:cNvSpPr>
          <a:spLocks noChangeShapeType="1"/>
        </xdr:cNvSpPr>
      </xdr:nvSpPr>
      <xdr:spPr bwMode="auto">
        <a:xfrm flipH="1">
          <a:off x="7296150" y="2514600"/>
          <a:ext cx="457200" cy="17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10</xdr:row>
      <xdr:rowOff>190500</xdr:rowOff>
    </xdr:from>
    <xdr:to>
      <xdr:col>7</xdr:col>
      <xdr:colOff>590550</xdr:colOff>
      <xdr:row>12</xdr:row>
      <xdr:rowOff>57150</xdr:rowOff>
    </xdr:to>
    <xdr:sp macro="" textlink="">
      <xdr:nvSpPr>
        <xdr:cNvPr id="42571" name="Line 7"/>
        <xdr:cNvSpPr>
          <a:spLocks noChangeShapeType="1"/>
        </xdr:cNvSpPr>
      </xdr:nvSpPr>
      <xdr:spPr bwMode="auto">
        <a:xfrm flipH="1">
          <a:off x="7296150" y="2771775"/>
          <a:ext cx="552450" cy="3619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absoluteAnchor>
    <xdr:pos x="0" y="0"/>
    <xdr:ext cx="9215747" cy="561603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zoomScaleNormal="100" workbookViewId="0">
      <selection activeCell="B6" sqref="B6"/>
    </sheetView>
  </sheetViews>
  <sheetFormatPr defaultRowHeight="12.75" x14ac:dyDescent="0.2"/>
  <cols>
    <col min="1" max="1" width="19.5703125" style="218" customWidth="1"/>
    <col min="2" max="2" width="48.140625" style="218" customWidth="1"/>
    <col min="3" max="3" width="21.5703125" style="218" customWidth="1"/>
    <col min="4" max="16384" width="9.140625" style="218"/>
  </cols>
  <sheetData>
    <row r="1" spans="1:3" s="224" customFormat="1" x14ac:dyDescent="0.2">
      <c r="A1" s="224" t="s">
        <v>317</v>
      </c>
    </row>
    <row r="2" spans="1:3" x14ac:dyDescent="0.2">
      <c r="A2" s="223" t="s">
        <v>314</v>
      </c>
      <c r="B2" s="217" t="s">
        <v>339</v>
      </c>
    </row>
    <row r="3" spans="1:3" x14ac:dyDescent="0.2">
      <c r="A3" s="217" t="s">
        <v>316</v>
      </c>
      <c r="B3" s="217" t="s">
        <v>315</v>
      </c>
    </row>
    <row r="4" spans="1:3" x14ac:dyDescent="0.2">
      <c r="A4" s="217" t="s">
        <v>308</v>
      </c>
    </row>
    <row r="5" spans="1:3" x14ac:dyDescent="0.2">
      <c r="A5" s="217" t="s">
        <v>309</v>
      </c>
      <c r="B5" s="217" t="s">
        <v>340</v>
      </c>
    </row>
    <row r="11" spans="1:3" x14ac:dyDescent="0.2">
      <c r="A11" s="220" t="s">
        <v>311</v>
      </c>
      <c r="B11" s="221" t="s">
        <v>312</v>
      </c>
      <c r="C11" s="222" t="s">
        <v>313</v>
      </c>
    </row>
  </sheetData>
  <sheetProtection password="CF09"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25"/>
  <sheetViews>
    <sheetView zoomScaleNormal="100" workbookViewId="0">
      <pane ySplit="15" topLeftCell="A88" activePane="bottomLeft" state="frozen"/>
      <selection activeCell="V28" sqref="V28"/>
      <selection pane="bottomLeft" activeCell="A89" sqref="A89"/>
    </sheetView>
  </sheetViews>
  <sheetFormatPr defaultRowHeight="12.75" x14ac:dyDescent="0.2"/>
  <cols>
    <col min="1" max="1" width="40.140625" style="2" bestFit="1" customWidth="1"/>
    <col min="2" max="2" width="16.42578125" customWidth="1"/>
    <col min="3" max="3" width="10.7109375" style="3" customWidth="1"/>
    <col min="6" max="6" width="9.28515625" style="3" bestFit="1" customWidth="1"/>
    <col min="7" max="7" width="10.85546875" style="3" bestFit="1" customWidth="1"/>
    <col min="8" max="8" width="0" hidden="1" customWidth="1"/>
    <col min="9" max="9" width="9.42578125" hidden="1" customWidth="1"/>
    <col min="10" max="10" width="1.7109375" customWidth="1"/>
    <col min="11" max="11" width="14.85546875" bestFit="1" customWidth="1"/>
  </cols>
  <sheetData>
    <row r="1" spans="1:14" s="1" customFormat="1" ht="26.25" x14ac:dyDescent="0.4">
      <c r="A1" s="120" t="s">
        <v>137</v>
      </c>
      <c r="B1" s="121"/>
      <c r="C1" s="121"/>
      <c r="D1" s="121"/>
      <c r="E1" s="121"/>
      <c r="F1" s="121"/>
      <c r="G1" s="122">
        <f>'Farm ID'!B13</f>
        <v>42826</v>
      </c>
      <c r="H1" s="121"/>
      <c r="I1" s="123"/>
      <c r="J1" s="260" t="s">
        <v>220</v>
      </c>
      <c r="K1" s="122">
        <f>'Farm ID'!D13</f>
        <v>43190</v>
      </c>
      <c r="L1" s="121"/>
      <c r="M1" s="121" t="s">
        <v>136</v>
      </c>
      <c r="N1" s="233"/>
    </row>
    <row r="2" spans="1:14" s="63" customFormat="1" ht="15.75" x14ac:dyDescent="0.25">
      <c r="A2" s="255"/>
      <c r="B2" s="255"/>
      <c r="C2" s="255"/>
      <c r="D2" s="255"/>
      <c r="E2" s="255"/>
      <c r="F2" s="255"/>
      <c r="G2" s="256"/>
      <c r="H2" s="255"/>
      <c r="I2" s="257"/>
      <c r="J2" s="261"/>
      <c r="K2" s="256"/>
      <c r="L2" s="255"/>
      <c r="M2" s="255"/>
      <c r="N2" s="255"/>
    </row>
    <row r="3" spans="1:14" s="63" customFormat="1" ht="15.75" x14ac:dyDescent="0.25">
      <c r="A3" s="125" t="s">
        <v>140</v>
      </c>
      <c r="B3" s="255"/>
      <c r="C3" s="255"/>
      <c r="D3" s="255"/>
      <c r="E3" s="255"/>
      <c r="F3" s="255"/>
      <c r="G3" s="256"/>
      <c r="H3" s="255"/>
      <c r="I3" s="257"/>
      <c r="J3" s="261"/>
      <c r="K3" s="256"/>
      <c r="L3" s="255"/>
      <c r="M3" s="255"/>
      <c r="N3" s="255"/>
    </row>
    <row r="4" spans="1:14" s="63" customFormat="1" ht="15.75" x14ac:dyDescent="0.25">
      <c r="A4" s="125" t="s">
        <v>109</v>
      </c>
      <c r="B4" s="255"/>
      <c r="C4" s="255"/>
      <c r="D4" s="255"/>
      <c r="E4" s="255"/>
      <c r="F4" s="255"/>
      <c r="G4" s="256"/>
      <c r="H4" s="255"/>
      <c r="I4" s="257"/>
      <c r="J4" s="261"/>
      <c r="K4" s="256"/>
      <c r="L4" s="255"/>
      <c r="M4" s="255"/>
      <c r="N4" s="255"/>
    </row>
    <row r="5" spans="1:14" s="63" customFormat="1" ht="15.75" x14ac:dyDescent="0.25">
      <c r="A5" s="125" t="s">
        <v>110</v>
      </c>
      <c r="B5" s="255"/>
      <c r="C5" s="255"/>
      <c r="D5" s="255"/>
      <c r="E5" s="255"/>
      <c r="F5" s="255"/>
      <c r="G5" s="256"/>
      <c r="H5" s="255"/>
      <c r="I5" s="257"/>
      <c r="J5" s="261"/>
      <c r="K5" s="256"/>
      <c r="L5" s="255"/>
      <c r="M5" s="255"/>
      <c r="N5" s="255"/>
    </row>
    <row r="6" spans="1:14" s="63" customFormat="1" ht="15.75" x14ac:dyDescent="0.25">
      <c r="A6" s="125" t="s">
        <v>35</v>
      </c>
      <c r="B6" s="255"/>
      <c r="C6" s="255"/>
      <c r="D6" s="255"/>
      <c r="E6" s="255"/>
      <c r="F6" s="255"/>
      <c r="G6" s="256"/>
      <c r="H6" s="255"/>
      <c r="I6" s="257"/>
      <c r="J6" s="261"/>
      <c r="K6" s="256"/>
      <c r="L6" s="255"/>
      <c r="M6" s="255"/>
      <c r="N6" s="255"/>
    </row>
    <row r="7" spans="1:14" s="63" customFormat="1" ht="15.75" x14ac:dyDescent="0.25">
      <c r="A7" s="125" t="s">
        <v>134</v>
      </c>
      <c r="B7" s="255"/>
      <c r="C7" s="255"/>
      <c r="D7" s="255"/>
      <c r="E7" s="255"/>
      <c r="F7" s="255"/>
      <c r="G7" s="256"/>
      <c r="H7" s="255"/>
      <c r="I7" s="257"/>
      <c r="J7" s="261"/>
      <c r="K7" s="256"/>
      <c r="L7" s="255"/>
      <c r="M7" s="255"/>
      <c r="N7" s="255"/>
    </row>
    <row r="8" spans="1:14" s="63" customFormat="1" ht="15.75" x14ac:dyDescent="0.25">
      <c r="A8" s="125" t="s">
        <v>112</v>
      </c>
      <c r="B8" s="255"/>
      <c r="C8" s="255"/>
      <c r="D8" s="255"/>
      <c r="E8" s="255"/>
      <c r="F8" s="255"/>
      <c r="G8" s="256"/>
      <c r="H8" s="255"/>
      <c r="I8" s="257"/>
      <c r="J8" s="261"/>
      <c r="K8" s="256"/>
      <c r="L8" s="255"/>
      <c r="M8" s="255"/>
      <c r="N8" s="255"/>
    </row>
    <row r="9" spans="1:14" s="63" customFormat="1" ht="15.75" x14ac:dyDescent="0.25">
      <c r="A9" s="125" t="s">
        <v>321</v>
      </c>
      <c r="B9" s="255"/>
      <c r="C9" s="255"/>
      <c r="D9" s="255"/>
      <c r="E9" s="255"/>
      <c r="F9" s="255"/>
      <c r="G9" s="256"/>
      <c r="H9" s="255"/>
      <c r="I9" s="257"/>
      <c r="J9" s="261"/>
      <c r="K9" s="256"/>
      <c r="L9" s="255"/>
      <c r="M9" s="255"/>
      <c r="N9" s="255"/>
    </row>
    <row r="10" spans="1:14" s="63" customFormat="1" ht="15.75" x14ac:dyDescent="0.25">
      <c r="A10" s="125" t="s">
        <v>320</v>
      </c>
      <c r="B10" s="255"/>
      <c r="C10" s="255"/>
      <c r="D10" s="255"/>
      <c r="E10" s="255"/>
      <c r="F10" s="255"/>
      <c r="G10" s="256"/>
      <c r="H10" s="255"/>
      <c r="I10" s="257"/>
      <c r="J10" s="261"/>
      <c r="K10" s="256"/>
      <c r="L10" s="255"/>
      <c r="M10" s="255"/>
      <c r="N10" s="255"/>
    </row>
    <row r="11" spans="1:14" s="63" customFormat="1" ht="15.75" x14ac:dyDescent="0.25">
      <c r="A11" s="125" t="s">
        <v>115</v>
      </c>
      <c r="B11" s="255"/>
      <c r="C11" s="255"/>
      <c r="D11" s="255"/>
      <c r="E11" s="255"/>
      <c r="F11" s="255"/>
      <c r="G11" s="256"/>
      <c r="H11" s="255"/>
      <c r="I11" s="257"/>
      <c r="J11" s="261"/>
      <c r="K11" s="256"/>
      <c r="L11" s="255"/>
      <c r="M11" s="255"/>
      <c r="N11" s="255"/>
    </row>
    <row r="12" spans="1:14" s="63" customFormat="1" ht="15.75" x14ac:dyDescent="0.25">
      <c r="A12" s="125" t="s">
        <v>247</v>
      </c>
      <c r="B12" s="255"/>
      <c r="C12" s="255"/>
      <c r="D12" s="255"/>
      <c r="E12" s="255"/>
      <c r="F12" s="255"/>
      <c r="G12" s="256"/>
      <c r="H12" s="255"/>
      <c r="I12" s="257"/>
      <c r="J12" s="261"/>
      <c r="K12" s="256"/>
      <c r="L12" s="255"/>
      <c r="M12" s="255"/>
      <c r="N12" s="255"/>
    </row>
    <row r="13" spans="1:14" s="63" customFormat="1" ht="15.75" x14ac:dyDescent="0.25">
      <c r="A13" s="240" t="s">
        <v>303</v>
      </c>
      <c r="B13" s="255"/>
      <c r="C13" s="255"/>
      <c r="D13" s="255"/>
      <c r="E13" s="255"/>
      <c r="F13" s="255"/>
      <c r="G13" s="256"/>
      <c r="H13" s="255"/>
      <c r="I13" s="257"/>
      <c r="J13" s="261"/>
      <c r="K13" s="256"/>
      <c r="L13" s="255"/>
      <c r="M13" s="255"/>
      <c r="N13" s="255"/>
    </row>
    <row r="14" spans="1:14" x14ac:dyDescent="0.2">
      <c r="A14" s="262"/>
      <c r="B14" s="263"/>
      <c r="C14" s="131"/>
      <c r="D14" s="131"/>
      <c r="E14" s="131"/>
      <c r="F14" s="131"/>
      <c r="G14" s="264"/>
      <c r="H14" s="263"/>
      <c r="I14" s="263"/>
      <c r="J14" s="263"/>
      <c r="K14" s="265"/>
      <c r="L14" s="266"/>
      <c r="M14" s="267"/>
      <c r="N14" s="263"/>
    </row>
    <row r="15" spans="1:14" s="16" customFormat="1" ht="15.75" x14ac:dyDescent="0.25">
      <c r="A15" s="127" t="s">
        <v>56</v>
      </c>
      <c r="B15" s="127"/>
      <c r="C15" s="131"/>
      <c r="D15" s="131" t="s">
        <v>63</v>
      </c>
      <c r="E15" s="131" t="s">
        <v>306</v>
      </c>
      <c r="F15" s="131" t="s">
        <v>8</v>
      </c>
      <c r="G15" s="132" t="s">
        <v>8</v>
      </c>
      <c r="H15" s="133" t="s">
        <v>34</v>
      </c>
      <c r="I15" s="133" t="s">
        <v>4</v>
      </c>
      <c r="J15" s="133"/>
      <c r="K15" s="133"/>
      <c r="L15" s="133" t="s">
        <v>111</v>
      </c>
      <c r="M15" s="133"/>
      <c r="N15" s="133"/>
    </row>
    <row r="16" spans="1:14" s="16" customFormat="1" ht="15.75" x14ac:dyDescent="0.25">
      <c r="A16" s="152" t="s">
        <v>140</v>
      </c>
      <c r="B16" s="134"/>
      <c r="C16" s="135"/>
      <c r="D16" s="134"/>
      <c r="E16" s="134"/>
      <c r="F16" s="135"/>
      <c r="G16" s="145">
        <f>PRODUCT(C16:F16)</f>
        <v>0</v>
      </c>
      <c r="H16" s="17"/>
      <c r="I16" s="18"/>
      <c r="J16" s="279"/>
      <c r="K16" s="280"/>
      <c r="L16" s="280"/>
      <c r="M16" s="280"/>
      <c r="N16" s="280"/>
    </row>
    <row r="17" spans="1:14" s="16" customFormat="1" ht="15.75" x14ac:dyDescent="0.25">
      <c r="A17" s="136"/>
      <c r="B17" s="137"/>
      <c r="C17" s="138"/>
      <c r="D17" s="137"/>
      <c r="E17" s="137"/>
      <c r="F17" s="138"/>
      <c r="G17" s="145">
        <f t="shared" ref="G17:G25" si="0">PRODUCT(C17:F17)</f>
        <v>0</v>
      </c>
      <c r="H17" s="20"/>
      <c r="I17" s="21"/>
      <c r="J17" s="273"/>
      <c r="K17" s="274"/>
      <c r="L17" s="274"/>
      <c r="M17" s="274"/>
      <c r="N17" s="274"/>
    </row>
    <row r="18" spans="1:14" s="16" customFormat="1" ht="15.75" x14ac:dyDescent="0.25">
      <c r="A18" s="136"/>
      <c r="B18" s="137"/>
      <c r="C18" s="138"/>
      <c r="D18" s="137"/>
      <c r="E18" s="137"/>
      <c r="F18" s="138"/>
      <c r="G18" s="145">
        <f t="shared" si="0"/>
        <v>0</v>
      </c>
      <c r="H18" s="20"/>
      <c r="I18" s="21"/>
      <c r="J18" s="273"/>
      <c r="K18" s="274"/>
      <c r="L18" s="274"/>
      <c r="M18" s="274"/>
      <c r="N18" s="274"/>
    </row>
    <row r="19" spans="1:14" s="16" customFormat="1" ht="15.75" x14ac:dyDescent="0.25">
      <c r="A19" s="136"/>
      <c r="B19" s="137"/>
      <c r="C19" s="138"/>
      <c r="D19" s="137"/>
      <c r="E19" s="137"/>
      <c r="F19" s="138"/>
      <c r="G19" s="145">
        <f t="shared" si="0"/>
        <v>0</v>
      </c>
      <c r="H19" s="20"/>
      <c r="I19" s="21"/>
      <c r="J19" s="273"/>
      <c r="K19" s="274"/>
      <c r="L19" s="274"/>
      <c r="M19" s="274"/>
      <c r="N19" s="274"/>
    </row>
    <row r="20" spans="1:14" s="16" customFormat="1" ht="15.75" x14ac:dyDescent="0.25">
      <c r="A20" s="150" t="s">
        <v>70</v>
      </c>
      <c r="B20" s="151"/>
      <c r="C20" s="146"/>
      <c r="D20" s="146"/>
      <c r="E20" s="151"/>
      <c r="F20" s="146"/>
      <c r="G20" s="146">
        <f>SUM(G16:G19)</f>
        <v>0</v>
      </c>
      <c r="H20" s="22"/>
      <c r="I20" s="23"/>
      <c r="J20" s="273"/>
      <c r="K20" s="274"/>
      <c r="L20" s="274"/>
      <c r="M20" s="274"/>
      <c r="N20" s="274"/>
    </row>
    <row r="21" spans="1:14" s="16" customFormat="1" ht="15.75" x14ac:dyDescent="0.25">
      <c r="A21" s="139" t="s">
        <v>66</v>
      </c>
      <c r="B21" s="137"/>
      <c r="C21" s="138"/>
      <c r="D21" s="138"/>
      <c r="E21" s="137"/>
      <c r="F21" s="138"/>
      <c r="G21" s="145">
        <f t="shared" si="0"/>
        <v>0</v>
      </c>
      <c r="H21" s="20"/>
      <c r="I21" s="21"/>
      <c r="J21" s="273"/>
      <c r="K21" s="274"/>
      <c r="L21" s="274"/>
      <c r="M21" s="274"/>
      <c r="N21" s="274"/>
    </row>
    <row r="22" spans="1:14" s="16" customFormat="1" ht="15.75" x14ac:dyDescent="0.25">
      <c r="A22" s="136"/>
      <c r="B22" s="137"/>
      <c r="C22" s="138"/>
      <c r="D22" s="138"/>
      <c r="E22" s="137"/>
      <c r="F22" s="138"/>
      <c r="G22" s="145">
        <f t="shared" si="0"/>
        <v>0</v>
      </c>
      <c r="H22" s="20"/>
      <c r="I22" s="21"/>
      <c r="J22" s="273"/>
      <c r="K22" s="274"/>
      <c r="L22" s="274"/>
      <c r="M22" s="274"/>
      <c r="N22" s="274"/>
    </row>
    <row r="23" spans="1:14" s="16" customFormat="1" ht="15.75" x14ac:dyDescent="0.25">
      <c r="A23" s="150" t="s">
        <v>73</v>
      </c>
      <c r="B23" s="151"/>
      <c r="C23" s="146"/>
      <c r="D23" s="146"/>
      <c r="E23" s="151"/>
      <c r="F23" s="146"/>
      <c r="G23" s="146">
        <f>SUM(G21:G22)</f>
        <v>0</v>
      </c>
      <c r="H23" s="22"/>
      <c r="I23" s="23"/>
      <c r="J23" s="273"/>
      <c r="K23" s="274"/>
      <c r="L23" s="274"/>
      <c r="M23" s="274"/>
      <c r="N23" s="274"/>
    </row>
    <row r="24" spans="1:14" s="16" customFormat="1" ht="15.75" x14ac:dyDescent="0.25">
      <c r="A24" s="139" t="s">
        <v>67</v>
      </c>
      <c r="B24" s="137"/>
      <c r="C24" s="138"/>
      <c r="D24" s="138"/>
      <c r="E24" s="137"/>
      <c r="F24" s="138"/>
      <c r="G24" s="145">
        <f t="shared" si="0"/>
        <v>0</v>
      </c>
      <c r="H24" s="20"/>
      <c r="I24" s="21"/>
      <c r="J24" s="273"/>
      <c r="K24" s="274"/>
      <c r="L24" s="274"/>
      <c r="M24" s="274"/>
      <c r="N24" s="274"/>
    </row>
    <row r="25" spans="1:14" s="16" customFormat="1" ht="15.75" x14ac:dyDescent="0.25">
      <c r="A25" s="136"/>
      <c r="B25" s="137"/>
      <c r="C25" s="138"/>
      <c r="D25" s="138"/>
      <c r="E25" s="137"/>
      <c r="F25" s="138"/>
      <c r="G25" s="145">
        <f t="shared" si="0"/>
        <v>0</v>
      </c>
      <c r="H25" s="20"/>
      <c r="I25" s="21"/>
      <c r="J25" s="273"/>
      <c r="K25" s="274"/>
      <c r="L25" s="274"/>
      <c r="M25" s="274"/>
      <c r="N25" s="274"/>
    </row>
    <row r="26" spans="1:14" s="16" customFormat="1" ht="15.75" x14ac:dyDescent="0.25">
      <c r="A26" s="151" t="s">
        <v>71</v>
      </c>
      <c r="B26" s="151"/>
      <c r="C26" s="146"/>
      <c r="D26" s="146"/>
      <c r="E26" s="151"/>
      <c r="F26" s="146"/>
      <c r="G26" s="147">
        <f>SUM(G24:G25)</f>
        <v>0</v>
      </c>
      <c r="H26" s="24"/>
      <c r="I26" s="25"/>
      <c r="J26" s="276"/>
      <c r="K26" s="277"/>
      <c r="L26" s="277"/>
      <c r="M26" s="277"/>
      <c r="N26" s="277"/>
    </row>
    <row r="27" spans="1:14" s="8" customFormat="1" ht="15.75" x14ac:dyDescent="0.25">
      <c r="A27" s="152" t="s">
        <v>109</v>
      </c>
      <c r="B27" s="134"/>
      <c r="C27" s="135"/>
      <c r="D27" s="134"/>
      <c r="E27" s="134"/>
      <c r="F27" s="135"/>
      <c r="G27" s="145">
        <f>PRODUCT(C27:F27)</f>
        <v>0</v>
      </c>
      <c r="H27" s="17"/>
      <c r="I27" s="18"/>
      <c r="J27" s="279"/>
      <c r="K27" s="280"/>
      <c r="L27" s="280"/>
      <c r="M27" s="280"/>
      <c r="N27" s="280"/>
    </row>
    <row r="28" spans="1:14" s="8" customFormat="1" ht="15.75" x14ac:dyDescent="0.25">
      <c r="A28" s="136"/>
      <c r="B28" s="137"/>
      <c r="C28" s="138"/>
      <c r="D28" s="137"/>
      <c r="E28" s="137"/>
      <c r="F28" s="138">
        <v>11500</v>
      </c>
      <c r="G28" s="145">
        <f t="shared" ref="G28:G36" si="1">PRODUCT(C28:F28)</f>
        <v>11500</v>
      </c>
      <c r="H28" s="20"/>
      <c r="I28" s="21"/>
      <c r="J28" s="273" t="s">
        <v>241</v>
      </c>
      <c r="K28" s="274"/>
      <c r="L28" s="274"/>
      <c r="M28" s="274"/>
      <c r="N28" s="274"/>
    </row>
    <row r="29" spans="1:14" s="8" customFormat="1" ht="15.75" x14ac:dyDescent="0.25">
      <c r="A29" s="136"/>
      <c r="B29" s="137"/>
      <c r="C29" s="138"/>
      <c r="D29" s="137"/>
      <c r="E29" s="137"/>
      <c r="F29" s="138"/>
      <c r="G29" s="145">
        <f t="shared" si="1"/>
        <v>0</v>
      </c>
      <c r="H29" s="20"/>
      <c r="I29" s="21"/>
      <c r="J29" s="273" t="s">
        <v>242</v>
      </c>
      <c r="K29" s="274"/>
      <c r="L29" s="274"/>
      <c r="M29" s="274"/>
      <c r="N29" s="274"/>
    </row>
    <row r="30" spans="1:14" s="8" customFormat="1" ht="15.75" x14ac:dyDescent="0.25">
      <c r="A30" s="136"/>
      <c r="B30" s="137"/>
      <c r="C30" s="138"/>
      <c r="D30" s="137"/>
      <c r="E30" s="137"/>
      <c r="F30" s="138"/>
      <c r="G30" s="145">
        <f t="shared" si="1"/>
        <v>0</v>
      </c>
      <c r="H30" s="20"/>
      <c r="I30" s="21"/>
      <c r="J30" s="273"/>
      <c r="K30" s="274"/>
      <c r="L30" s="274"/>
      <c r="M30" s="274"/>
      <c r="N30" s="274"/>
    </row>
    <row r="31" spans="1:14" s="16" customFormat="1" ht="15.75" x14ac:dyDescent="0.25">
      <c r="A31" s="150" t="s">
        <v>70</v>
      </c>
      <c r="B31" s="151"/>
      <c r="C31" s="146"/>
      <c r="D31" s="146"/>
      <c r="E31" s="151"/>
      <c r="F31" s="146"/>
      <c r="G31" s="146">
        <f>SUM(G27:G30)</f>
        <v>11500</v>
      </c>
      <c r="H31" s="22"/>
      <c r="I31" s="23"/>
      <c r="J31" s="273"/>
      <c r="K31" s="274"/>
      <c r="L31" s="274"/>
      <c r="M31" s="274"/>
      <c r="N31" s="274"/>
    </row>
    <row r="32" spans="1:14" s="8" customFormat="1" ht="15.75" x14ac:dyDescent="0.25">
      <c r="A32" s="139" t="s">
        <v>66</v>
      </c>
      <c r="B32" s="137"/>
      <c r="C32" s="138"/>
      <c r="D32" s="138"/>
      <c r="E32" s="137"/>
      <c r="F32" s="138"/>
      <c r="G32" s="145">
        <f t="shared" si="1"/>
        <v>0</v>
      </c>
      <c r="H32" s="20"/>
      <c r="I32" s="21"/>
      <c r="J32" s="273"/>
      <c r="K32" s="274"/>
      <c r="L32" s="274"/>
      <c r="M32" s="274"/>
      <c r="N32" s="274"/>
    </row>
    <row r="33" spans="1:14" s="8" customFormat="1" ht="15.75" x14ac:dyDescent="0.25">
      <c r="A33" s="136"/>
      <c r="B33" s="137"/>
      <c r="C33" s="138"/>
      <c r="D33" s="138"/>
      <c r="E33" s="137"/>
      <c r="F33" s="138"/>
      <c r="G33" s="145">
        <f t="shared" si="1"/>
        <v>0</v>
      </c>
      <c r="H33" s="20"/>
      <c r="I33" s="21"/>
      <c r="J33" s="273"/>
      <c r="K33" s="274"/>
      <c r="L33" s="274"/>
      <c r="M33" s="274"/>
      <c r="N33" s="274"/>
    </row>
    <row r="34" spans="1:14" s="16" customFormat="1" ht="15.75" x14ac:dyDescent="0.25">
      <c r="A34" s="150" t="s">
        <v>73</v>
      </c>
      <c r="B34" s="151"/>
      <c r="C34" s="146"/>
      <c r="D34" s="146"/>
      <c r="E34" s="151"/>
      <c r="F34" s="146"/>
      <c r="G34" s="146">
        <f>SUM(G32:G33)</f>
        <v>0</v>
      </c>
      <c r="H34" s="22"/>
      <c r="I34" s="23"/>
      <c r="J34" s="273"/>
      <c r="K34" s="274"/>
      <c r="L34" s="274"/>
      <c r="M34" s="274"/>
      <c r="N34" s="274"/>
    </row>
    <row r="35" spans="1:14" s="8" customFormat="1" ht="15.75" x14ac:dyDescent="0.25">
      <c r="A35" s="139" t="s">
        <v>67</v>
      </c>
      <c r="B35" s="137"/>
      <c r="C35" s="138"/>
      <c r="D35" s="138">
        <v>2</v>
      </c>
      <c r="E35" s="137" t="s">
        <v>281</v>
      </c>
      <c r="F35" s="138">
        <v>10000</v>
      </c>
      <c r="G35" s="145">
        <f t="shared" si="1"/>
        <v>20000</v>
      </c>
      <c r="H35" s="20"/>
      <c r="I35" s="21"/>
      <c r="J35" s="273" t="s">
        <v>283</v>
      </c>
      <c r="K35" s="274"/>
      <c r="L35" s="274"/>
      <c r="M35" s="274"/>
      <c r="N35" s="274"/>
    </row>
    <row r="36" spans="1:14" s="8" customFormat="1" ht="15.75" x14ac:dyDescent="0.25">
      <c r="A36" s="136"/>
      <c r="B36" s="137"/>
      <c r="C36" s="138"/>
      <c r="D36" s="138"/>
      <c r="E36" s="137"/>
      <c r="F36" s="138"/>
      <c r="G36" s="145">
        <f t="shared" si="1"/>
        <v>0</v>
      </c>
      <c r="H36" s="20"/>
      <c r="I36" s="21"/>
      <c r="J36" s="273" t="s">
        <v>282</v>
      </c>
      <c r="K36" s="274"/>
      <c r="L36" s="274"/>
      <c r="M36" s="274"/>
      <c r="N36" s="274"/>
    </row>
    <row r="37" spans="1:14" s="16" customFormat="1" ht="15.75" x14ac:dyDescent="0.25">
      <c r="A37" s="151" t="s">
        <v>71</v>
      </c>
      <c r="B37" s="151"/>
      <c r="C37" s="146"/>
      <c r="D37" s="146"/>
      <c r="E37" s="151"/>
      <c r="F37" s="146"/>
      <c r="G37" s="147">
        <f>SUM(G35:G36)</f>
        <v>20000</v>
      </c>
      <c r="H37" s="22"/>
      <c r="I37" s="25"/>
      <c r="J37" s="276"/>
      <c r="K37" s="277"/>
      <c r="L37" s="277"/>
      <c r="M37" s="277"/>
      <c r="N37" s="277"/>
    </row>
    <row r="38" spans="1:14" s="8" customFormat="1" ht="15.75" x14ac:dyDescent="0.25">
      <c r="A38" s="152" t="s">
        <v>110</v>
      </c>
      <c r="B38" s="134"/>
      <c r="C38" s="135"/>
      <c r="D38" s="134"/>
      <c r="E38" s="134"/>
      <c r="F38" s="135"/>
      <c r="G38" s="145">
        <f>PRODUCT(C38:F38)</f>
        <v>0</v>
      </c>
      <c r="H38" s="17"/>
      <c r="I38" s="18"/>
      <c r="J38" s="279"/>
      <c r="K38" s="280"/>
      <c r="L38" s="280"/>
      <c r="M38" s="280"/>
      <c r="N38" s="280"/>
    </row>
    <row r="39" spans="1:14" s="8" customFormat="1" ht="15.75" x14ac:dyDescent="0.25">
      <c r="A39" s="136"/>
      <c r="B39" s="137"/>
      <c r="C39" s="138"/>
      <c r="D39" s="137"/>
      <c r="E39" s="137" t="s">
        <v>41</v>
      </c>
      <c r="F39" s="138">
        <v>8000</v>
      </c>
      <c r="G39" s="145">
        <f t="shared" ref="G39:G47" si="2">PRODUCT(C39:F39)</f>
        <v>8000</v>
      </c>
      <c r="H39" s="20"/>
      <c r="I39" s="21"/>
      <c r="J39" s="273" t="s">
        <v>243</v>
      </c>
      <c r="K39" s="274"/>
      <c r="L39" s="274"/>
      <c r="M39" s="274"/>
      <c r="N39" s="274"/>
    </row>
    <row r="40" spans="1:14" s="8" customFormat="1" ht="15.75" x14ac:dyDescent="0.25">
      <c r="A40" s="136"/>
      <c r="B40" s="137"/>
      <c r="C40" s="138"/>
      <c r="D40" s="137"/>
      <c r="E40" s="137"/>
      <c r="F40" s="138"/>
      <c r="G40" s="145">
        <f t="shared" si="2"/>
        <v>0</v>
      </c>
      <c r="H40" s="20"/>
      <c r="I40" s="21"/>
      <c r="J40" s="273"/>
      <c r="K40" s="274"/>
      <c r="L40" s="274"/>
      <c r="M40" s="274"/>
      <c r="N40" s="274"/>
    </row>
    <row r="41" spans="1:14" s="8" customFormat="1" ht="15.75" x14ac:dyDescent="0.25">
      <c r="A41" s="136"/>
      <c r="B41" s="137"/>
      <c r="C41" s="138"/>
      <c r="D41" s="137"/>
      <c r="E41" s="137"/>
      <c r="F41" s="138"/>
      <c r="G41" s="145">
        <f t="shared" si="2"/>
        <v>0</v>
      </c>
      <c r="H41" s="20"/>
      <c r="I41" s="21"/>
      <c r="J41" s="273"/>
      <c r="K41" s="274"/>
      <c r="L41" s="274"/>
      <c r="M41" s="274"/>
      <c r="N41" s="274"/>
    </row>
    <row r="42" spans="1:14" s="16" customFormat="1" ht="15.75" x14ac:dyDescent="0.25">
      <c r="A42" s="150" t="s">
        <v>70</v>
      </c>
      <c r="B42" s="151"/>
      <c r="C42" s="146"/>
      <c r="D42" s="146"/>
      <c r="E42" s="151"/>
      <c r="F42" s="146"/>
      <c r="G42" s="146">
        <f>SUM(G38:G41)</f>
        <v>8000</v>
      </c>
      <c r="H42" s="22"/>
      <c r="I42" s="23"/>
      <c r="J42" s="273"/>
      <c r="K42" s="274"/>
      <c r="L42" s="274"/>
      <c r="M42" s="274"/>
      <c r="N42" s="274"/>
    </row>
    <row r="43" spans="1:14" s="8" customFormat="1" ht="15.75" x14ac:dyDescent="0.25">
      <c r="A43" s="139" t="s">
        <v>66</v>
      </c>
      <c r="B43" s="137"/>
      <c r="C43" s="138"/>
      <c r="D43" s="138"/>
      <c r="E43" s="137"/>
      <c r="F43" s="138"/>
      <c r="G43" s="145">
        <f t="shared" si="2"/>
        <v>0</v>
      </c>
      <c r="H43" s="20"/>
      <c r="I43" s="21"/>
      <c r="J43" s="273"/>
      <c r="K43" s="274"/>
      <c r="L43" s="274"/>
      <c r="M43" s="274"/>
      <c r="N43" s="274"/>
    </row>
    <row r="44" spans="1:14" s="8" customFormat="1" ht="15.75" x14ac:dyDescent="0.25">
      <c r="A44" s="136"/>
      <c r="B44" s="137"/>
      <c r="C44" s="138"/>
      <c r="D44" s="138"/>
      <c r="E44" s="137"/>
      <c r="F44" s="138"/>
      <c r="G44" s="145">
        <f t="shared" si="2"/>
        <v>0</v>
      </c>
      <c r="H44" s="20"/>
      <c r="I44" s="21"/>
      <c r="J44" s="273"/>
      <c r="K44" s="274"/>
      <c r="L44" s="274"/>
      <c r="M44" s="274"/>
      <c r="N44" s="274"/>
    </row>
    <row r="45" spans="1:14" s="16" customFormat="1" ht="15.75" x14ac:dyDescent="0.25">
      <c r="A45" s="150" t="s">
        <v>73</v>
      </c>
      <c r="B45" s="151"/>
      <c r="C45" s="146"/>
      <c r="D45" s="146"/>
      <c r="E45" s="151"/>
      <c r="F45" s="146"/>
      <c r="G45" s="146">
        <f>SUM(G43:G44)</f>
        <v>0</v>
      </c>
      <c r="H45" s="22"/>
      <c r="I45" s="23"/>
      <c r="J45" s="273"/>
      <c r="K45" s="274"/>
      <c r="L45" s="274"/>
      <c r="M45" s="274"/>
      <c r="N45" s="274"/>
    </row>
    <row r="46" spans="1:14" s="8" customFormat="1" ht="15.75" x14ac:dyDescent="0.25">
      <c r="A46" s="139" t="s">
        <v>67</v>
      </c>
      <c r="B46" s="137"/>
      <c r="C46" s="138"/>
      <c r="D46" s="138"/>
      <c r="E46" s="137"/>
      <c r="F46" s="138"/>
      <c r="G46" s="145">
        <f t="shared" si="2"/>
        <v>0</v>
      </c>
      <c r="H46" s="20"/>
      <c r="I46" s="21"/>
      <c r="J46" s="273"/>
      <c r="K46" s="274"/>
      <c r="L46" s="274"/>
      <c r="M46" s="274"/>
      <c r="N46" s="274"/>
    </row>
    <row r="47" spans="1:14" s="8" customFormat="1" ht="15.75" x14ac:dyDescent="0.25">
      <c r="A47" s="136"/>
      <c r="B47" s="137"/>
      <c r="C47" s="138"/>
      <c r="D47" s="138"/>
      <c r="E47" s="137"/>
      <c r="F47" s="138"/>
      <c r="G47" s="145">
        <f t="shared" si="2"/>
        <v>0</v>
      </c>
      <c r="H47" s="20"/>
      <c r="I47" s="21"/>
      <c r="J47" s="273"/>
      <c r="K47" s="274"/>
      <c r="L47" s="274"/>
      <c r="M47" s="274"/>
      <c r="N47" s="274"/>
    </row>
    <row r="48" spans="1:14" s="16" customFormat="1" ht="15.75" x14ac:dyDescent="0.25">
      <c r="A48" s="151" t="s">
        <v>71</v>
      </c>
      <c r="B48" s="151"/>
      <c r="C48" s="146"/>
      <c r="D48" s="146"/>
      <c r="E48" s="151"/>
      <c r="F48" s="146"/>
      <c r="G48" s="147">
        <f>SUM(G46:G47)</f>
        <v>0</v>
      </c>
      <c r="H48" s="24"/>
      <c r="I48" s="25"/>
      <c r="J48" s="276"/>
      <c r="K48" s="277"/>
      <c r="L48" s="277"/>
      <c r="M48" s="277"/>
      <c r="N48" s="277"/>
    </row>
    <row r="49" spans="1:14" ht="15.75" x14ac:dyDescent="0.25">
      <c r="A49" s="64" t="s">
        <v>133</v>
      </c>
      <c r="B49" s="40"/>
      <c r="C49" s="41"/>
      <c r="D49" s="40"/>
      <c r="E49" s="40"/>
      <c r="F49" s="41"/>
      <c r="G49" s="41">
        <f>PRODUCT(C49,D49,F49)</f>
        <v>0</v>
      </c>
      <c r="H49" s="17"/>
      <c r="I49" s="18"/>
      <c r="J49" s="279"/>
      <c r="K49" s="280"/>
      <c r="L49" s="280"/>
      <c r="M49" s="280"/>
      <c r="N49" s="280"/>
    </row>
    <row r="50" spans="1:14" ht="15.75" x14ac:dyDescent="0.25">
      <c r="A50" s="19"/>
      <c r="B50" s="42"/>
      <c r="C50" s="43"/>
      <c r="D50" s="42"/>
      <c r="E50" s="42"/>
      <c r="F50" s="43"/>
      <c r="G50" s="43">
        <f>PRODUCT(C50,D50,F50)</f>
        <v>0</v>
      </c>
      <c r="H50" s="20"/>
      <c r="I50" s="21"/>
      <c r="J50" s="273"/>
      <c r="K50" s="274"/>
      <c r="L50" s="274"/>
      <c r="M50" s="274"/>
      <c r="N50" s="274"/>
    </row>
    <row r="51" spans="1:14" ht="15.75" x14ac:dyDescent="0.25">
      <c r="A51" s="48"/>
      <c r="B51" s="42"/>
      <c r="C51" s="43"/>
      <c r="D51" s="42"/>
      <c r="E51" s="42"/>
      <c r="F51" s="43"/>
      <c r="G51" s="43">
        <f>PRODUCT(C51,D51,F51)</f>
        <v>0</v>
      </c>
      <c r="H51" s="20"/>
      <c r="I51" s="21"/>
      <c r="J51" s="273" t="s">
        <v>244</v>
      </c>
      <c r="K51" s="274"/>
      <c r="L51" s="274"/>
      <c r="M51" s="274"/>
      <c r="N51" s="274"/>
    </row>
    <row r="52" spans="1:14" ht="15.75" x14ac:dyDescent="0.25">
      <c r="A52" s="48"/>
      <c r="B52" s="42"/>
      <c r="C52" s="43"/>
      <c r="D52" s="42"/>
      <c r="E52" s="42"/>
      <c r="F52" s="43"/>
      <c r="G52" s="43">
        <f>PRODUCT(C52,D52,F52)</f>
        <v>0</v>
      </c>
      <c r="H52" s="20"/>
      <c r="I52" s="21"/>
      <c r="J52" s="273"/>
      <c r="K52" s="274"/>
      <c r="L52" s="274"/>
      <c r="M52" s="274"/>
      <c r="N52" s="274"/>
    </row>
    <row r="53" spans="1:14" ht="15.75" x14ac:dyDescent="0.25">
      <c r="A53" s="48" t="s">
        <v>70</v>
      </c>
      <c r="B53" s="44"/>
      <c r="C53" s="45"/>
      <c r="D53" s="44"/>
      <c r="E53" s="44"/>
      <c r="F53" s="45"/>
      <c r="G53" s="45">
        <f>SUM(G49:G52)</f>
        <v>0</v>
      </c>
      <c r="H53" s="22"/>
      <c r="I53" s="23"/>
      <c r="J53" s="273"/>
      <c r="K53" s="274"/>
      <c r="L53" s="274"/>
      <c r="M53" s="274"/>
      <c r="N53" s="274"/>
    </row>
    <row r="54" spans="1:14" ht="15.75" x14ac:dyDescent="0.25">
      <c r="A54" s="49" t="s">
        <v>66</v>
      </c>
      <c r="B54" s="42"/>
      <c r="C54" s="43"/>
      <c r="D54" s="42"/>
      <c r="E54" s="42"/>
      <c r="F54" s="43"/>
      <c r="G54" s="43">
        <f>PRODUCT(C54,D54,F54)</f>
        <v>0</v>
      </c>
      <c r="H54" s="20"/>
      <c r="I54" s="21"/>
      <c r="J54" s="273"/>
      <c r="K54" s="274"/>
      <c r="L54" s="274"/>
      <c r="M54" s="274"/>
      <c r="N54" s="274"/>
    </row>
    <row r="55" spans="1:14" ht="15.75" x14ac:dyDescent="0.25">
      <c r="A55" s="48"/>
      <c r="B55" s="42"/>
      <c r="C55" s="43"/>
      <c r="D55" s="42"/>
      <c r="E55" s="42"/>
      <c r="F55" s="43"/>
      <c r="G55" s="43">
        <f>PRODUCT(C55,D55,F55)</f>
        <v>0</v>
      </c>
      <c r="H55" s="20"/>
      <c r="I55" s="21"/>
      <c r="J55" s="273"/>
      <c r="K55" s="274"/>
      <c r="L55" s="274"/>
      <c r="M55" s="274"/>
      <c r="N55" s="274"/>
    </row>
    <row r="56" spans="1:14" ht="15.75" x14ac:dyDescent="0.25">
      <c r="A56" s="48" t="s">
        <v>73</v>
      </c>
      <c r="B56" s="44"/>
      <c r="C56" s="45"/>
      <c r="D56" s="44"/>
      <c r="E56" s="44"/>
      <c r="F56" s="45"/>
      <c r="G56" s="45">
        <f>SUM(G54:G55)</f>
        <v>0</v>
      </c>
      <c r="H56" s="22"/>
      <c r="I56" s="23"/>
      <c r="J56" s="273"/>
      <c r="K56" s="274"/>
      <c r="L56" s="274"/>
      <c r="M56" s="274"/>
      <c r="N56" s="274"/>
    </row>
    <row r="57" spans="1:14" ht="15.75" x14ac:dyDescent="0.25">
      <c r="A57" s="49" t="s">
        <v>67</v>
      </c>
      <c r="B57" s="42"/>
      <c r="C57" s="43"/>
      <c r="D57" s="42"/>
      <c r="E57" s="42"/>
      <c r="F57" s="43"/>
      <c r="G57" s="43">
        <f>PRODUCT(C57,D57,F57)</f>
        <v>0</v>
      </c>
      <c r="H57" s="20"/>
      <c r="I57" s="21"/>
      <c r="J57" s="273"/>
      <c r="K57" s="274"/>
      <c r="L57" s="274"/>
      <c r="M57" s="274"/>
      <c r="N57" s="274"/>
    </row>
    <row r="58" spans="1:14" ht="15.75" x14ac:dyDescent="0.25">
      <c r="A58" s="48"/>
      <c r="B58" s="42"/>
      <c r="C58" s="43"/>
      <c r="D58" s="42"/>
      <c r="E58" s="42"/>
      <c r="F58" s="43"/>
      <c r="G58" s="43">
        <f>PRODUCT(C58,D58,F58)</f>
        <v>0</v>
      </c>
      <c r="H58" s="20"/>
      <c r="I58" s="21"/>
      <c r="J58" s="273"/>
      <c r="K58" s="274"/>
      <c r="L58" s="274"/>
      <c r="M58" s="274"/>
      <c r="N58" s="274"/>
    </row>
    <row r="59" spans="1:14" ht="15.75" x14ac:dyDescent="0.25">
      <c r="A59" s="50" t="s">
        <v>71</v>
      </c>
      <c r="B59" s="46"/>
      <c r="C59" s="47"/>
      <c r="D59" s="46"/>
      <c r="E59" s="46"/>
      <c r="F59" s="47"/>
      <c r="G59" s="47">
        <f>SUM(G57:G58)</f>
        <v>0</v>
      </c>
      <c r="H59" s="24"/>
      <c r="I59" s="25"/>
      <c r="J59" s="276"/>
      <c r="K59" s="277"/>
      <c r="L59" s="277"/>
      <c r="M59" s="277"/>
      <c r="N59" s="277"/>
    </row>
    <row r="60" spans="1:14" ht="15.75" x14ac:dyDescent="0.25">
      <c r="A60" s="152" t="s">
        <v>134</v>
      </c>
      <c r="B60" s="134"/>
      <c r="C60" s="135"/>
      <c r="D60" s="134"/>
      <c r="E60" s="134"/>
      <c r="F60" s="135"/>
      <c r="G60" s="158">
        <f>PRODUCT(C60:F60)</f>
        <v>0</v>
      </c>
      <c r="H60" s="17"/>
      <c r="I60" s="18"/>
      <c r="J60" s="279"/>
      <c r="K60" s="285"/>
      <c r="L60" s="285"/>
      <c r="M60" s="285"/>
      <c r="N60" s="285"/>
    </row>
    <row r="61" spans="1:14" ht="15.75" x14ac:dyDescent="0.25">
      <c r="A61" s="140"/>
      <c r="B61" s="137" t="s">
        <v>286</v>
      </c>
      <c r="C61" s="138"/>
      <c r="D61" s="137"/>
      <c r="E61" s="137"/>
      <c r="F61" s="138">
        <v>2200</v>
      </c>
      <c r="G61" s="158">
        <f t="shared" ref="G61:G69" si="3">PRODUCT(C61:F61)</f>
        <v>2200</v>
      </c>
      <c r="H61" s="20"/>
      <c r="I61" s="21"/>
      <c r="J61" s="273"/>
      <c r="K61" s="282"/>
      <c r="L61" s="282"/>
      <c r="M61" s="282"/>
      <c r="N61" s="282"/>
    </row>
    <row r="62" spans="1:14" ht="15.75" x14ac:dyDescent="0.25">
      <c r="A62" s="140"/>
      <c r="B62" s="137" t="s">
        <v>287</v>
      </c>
      <c r="C62" s="138"/>
      <c r="D62" s="137"/>
      <c r="E62" s="137"/>
      <c r="F62" s="138">
        <v>3000</v>
      </c>
      <c r="G62" s="158">
        <f t="shared" si="3"/>
        <v>3000</v>
      </c>
      <c r="H62" s="20"/>
      <c r="I62" s="21"/>
      <c r="J62" s="273" t="s">
        <v>285</v>
      </c>
      <c r="K62" s="282"/>
      <c r="L62" s="282"/>
      <c r="M62" s="282"/>
      <c r="N62" s="282"/>
    </row>
    <row r="63" spans="1:14" ht="15.75" x14ac:dyDescent="0.25">
      <c r="A63" s="140"/>
      <c r="B63" s="137"/>
      <c r="C63" s="138"/>
      <c r="D63" s="137"/>
      <c r="E63" s="137"/>
      <c r="F63" s="138"/>
      <c r="G63" s="158">
        <f t="shared" si="3"/>
        <v>0</v>
      </c>
      <c r="H63" s="20"/>
      <c r="I63" s="21"/>
      <c r="J63" s="273"/>
      <c r="K63" s="282"/>
      <c r="L63" s="282"/>
      <c r="M63" s="282"/>
      <c r="N63" s="282"/>
    </row>
    <row r="64" spans="1:14" ht="15.75" x14ac:dyDescent="0.25">
      <c r="A64" s="150" t="s">
        <v>70</v>
      </c>
      <c r="B64" s="151"/>
      <c r="C64" s="146"/>
      <c r="D64" s="146"/>
      <c r="E64" s="151"/>
      <c r="F64" s="146"/>
      <c r="G64" s="159">
        <f>SUM(G60:G63)</f>
        <v>5200</v>
      </c>
      <c r="H64" s="22"/>
      <c r="I64" s="23"/>
      <c r="J64" s="273"/>
      <c r="K64" s="282"/>
      <c r="L64" s="282"/>
      <c r="M64" s="282"/>
      <c r="N64" s="282"/>
    </row>
    <row r="65" spans="1:14" ht="15.75" x14ac:dyDescent="0.25">
      <c r="A65" s="139" t="s">
        <v>66</v>
      </c>
      <c r="B65" s="137" t="s">
        <v>286</v>
      </c>
      <c r="C65" s="138"/>
      <c r="D65" s="138"/>
      <c r="E65" s="137"/>
      <c r="F65" s="138">
        <v>2200</v>
      </c>
      <c r="G65" s="158">
        <f t="shared" si="3"/>
        <v>2200</v>
      </c>
      <c r="H65" s="20"/>
      <c r="I65" s="21"/>
      <c r="J65" s="273"/>
      <c r="K65" s="282"/>
      <c r="L65" s="282"/>
      <c r="M65" s="282"/>
      <c r="N65" s="282"/>
    </row>
    <row r="66" spans="1:14" ht="15.75" x14ac:dyDescent="0.25">
      <c r="A66" s="136"/>
      <c r="B66" s="137"/>
      <c r="C66" s="138"/>
      <c r="D66" s="138"/>
      <c r="E66" s="137"/>
      <c r="F66" s="138"/>
      <c r="G66" s="158">
        <f t="shared" si="3"/>
        <v>0</v>
      </c>
      <c r="H66" s="20"/>
      <c r="I66" s="21"/>
      <c r="J66" s="273"/>
      <c r="K66" s="282"/>
      <c r="L66" s="282"/>
      <c r="M66" s="282"/>
      <c r="N66" s="282"/>
    </row>
    <row r="67" spans="1:14" ht="15.75" x14ac:dyDescent="0.25">
      <c r="A67" s="150" t="s">
        <v>73</v>
      </c>
      <c r="B67" s="151"/>
      <c r="C67" s="146"/>
      <c r="D67" s="146"/>
      <c r="E67" s="151"/>
      <c r="F67" s="146"/>
      <c r="G67" s="159">
        <f>SUM(G65:G66)</f>
        <v>2200</v>
      </c>
      <c r="H67" s="22"/>
      <c r="I67" s="23"/>
      <c r="J67" s="273"/>
      <c r="K67" s="282"/>
      <c r="L67" s="282"/>
      <c r="M67" s="282"/>
      <c r="N67" s="282"/>
    </row>
    <row r="68" spans="1:14" ht="15.75" x14ac:dyDescent="0.25">
      <c r="A68" s="139" t="s">
        <v>67</v>
      </c>
      <c r="B68" s="137" t="s">
        <v>300</v>
      </c>
      <c r="C68" s="138"/>
      <c r="D68" s="138"/>
      <c r="E68" s="137"/>
      <c r="F68" s="138">
        <v>1200</v>
      </c>
      <c r="G68" s="158">
        <f t="shared" si="3"/>
        <v>1200</v>
      </c>
      <c r="H68" s="20"/>
      <c r="I68" s="21"/>
      <c r="J68" s="273"/>
      <c r="K68" s="282"/>
      <c r="L68" s="282"/>
      <c r="M68" s="282"/>
      <c r="N68" s="282"/>
    </row>
    <row r="69" spans="1:14" ht="15.75" x14ac:dyDescent="0.25">
      <c r="A69" s="136"/>
      <c r="B69" s="137"/>
      <c r="C69" s="138"/>
      <c r="D69" s="138"/>
      <c r="E69" s="137"/>
      <c r="F69" s="138"/>
      <c r="G69" s="158">
        <f t="shared" si="3"/>
        <v>0</v>
      </c>
      <c r="H69" s="20"/>
      <c r="I69" s="21"/>
      <c r="J69" s="273"/>
      <c r="K69" s="282"/>
      <c r="L69" s="282"/>
      <c r="M69" s="282"/>
      <c r="N69" s="282"/>
    </row>
    <row r="70" spans="1:14" ht="15.75" x14ac:dyDescent="0.25">
      <c r="A70" s="151" t="s">
        <v>71</v>
      </c>
      <c r="B70" s="151"/>
      <c r="C70" s="146"/>
      <c r="D70" s="146"/>
      <c r="E70" s="151"/>
      <c r="F70" s="146"/>
      <c r="G70" s="160">
        <f>SUM(G68:G69)</f>
        <v>1200</v>
      </c>
      <c r="H70" s="24"/>
      <c r="I70" s="25"/>
      <c r="J70" s="276"/>
      <c r="K70" s="284"/>
      <c r="L70" s="284"/>
      <c r="M70" s="284"/>
      <c r="N70" s="284"/>
    </row>
    <row r="71" spans="1:14" ht="15.75" x14ac:dyDescent="0.25">
      <c r="A71" s="152" t="s">
        <v>112</v>
      </c>
      <c r="B71" s="134"/>
      <c r="C71" s="135"/>
      <c r="D71" s="134"/>
      <c r="E71" s="134"/>
      <c r="F71" s="135"/>
      <c r="G71" s="158">
        <f>PRODUCT(C71:F71)</f>
        <v>0</v>
      </c>
      <c r="H71" s="17"/>
      <c r="I71" s="18"/>
      <c r="J71" s="279"/>
      <c r="K71" s="285"/>
      <c r="L71" s="285"/>
      <c r="M71" s="285"/>
      <c r="N71" s="285"/>
    </row>
    <row r="72" spans="1:14" ht="15.75" x14ac:dyDescent="0.25">
      <c r="A72" s="136"/>
      <c r="B72" s="137"/>
      <c r="C72" s="138"/>
      <c r="D72" s="137"/>
      <c r="E72" s="137"/>
      <c r="F72" s="138"/>
      <c r="G72" s="158">
        <f t="shared" ref="G72:G80" si="4">PRODUCT(C72:F72)</f>
        <v>0</v>
      </c>
      <c r="H72" s="20"/>
      <c r="I72" s="21"/>
      <c r="J72" s="273"/>
      <c r="K72" s="282"/>
      <c r="L72" s="282"/>
      <c r="M72" s="282"/>
      <c r="N72" s="282"/>
    </row>
    <row r="73" spans="1:14" ht="15.75" x14ac:dyDescent="0.25">
      <c r="A73" s="136"/>
      <c r="B73" s="137"/>
      <c r="C73" s="138"/>
      <c r="D73" s="137"/>
      <c r="E73" s="137"/>
      <c r="F73" s="138"/>
      <c r="G73" s="158">
        <f t="shared" si="4"/>
        <v>0</v>
      </c>
      <c r="H73" s="20"/>
      <c r="I73" s="21"/>
      <c r="J73" s="273"/>
      <c r="K73" s="282"/>
      <c r="L73" s="282"/>
      <c r="M73" s="282"/>
      <c r="N73" s="282"/>
    </row>
    <row r="74" spans="1:14" ht="15.75" x14ac:dyDescent="0.25">
      <c r="A74" s="136"/>
      <c r="B74" s="137"/>
      <c r="C74" s="138"/>
      <c r="D74" s="137"/>
      <c r="E74" s="137"/>
      <c r="F74" s="138"/>
      <c r="G74" s="158">
        <f t="shared" si="4"/>
        <v>0</v>
      </c>
      <c r="H74" s="20"/>
      <c r="I74" s="21"/>
      <c r="J74" s="273"/>
      <c r="K74" s="282"/>
      <c r="L74" s="282"/>
      <c r="M74" s="282"/>
      <c r="N74" s="282"/>
    </row>
    <row r="75" spans="1:14" ht="15.75" x14ac:dyDescent="0.25">
      <c r="A75" s="150" t="s">
        <v>70</v>
      </c>
      <c r="B75" s="151"/>
      <c r="C75" s="146"/>
      <c r="D75" s="146"/>
      <c r="E75" s="151"/>
      <c r="F75" s="146"/>
      <c r="G75" s="159">
        <f>SUM(G71:G74)</f>
        <v>0</v>
      </c>
      <c r="H75" s="22"/>
      <c r="I75" s="23"/>
      <c r="J75" s="273"/>
      <c r="K75" s="282"/>
      <c r="L75" s="282"/>
      <c r="M75" s="282"/>
      <c r="N75" s="282"/>
    </row>
    <row r="76" spans="1:14" ht="15.75" x14ac:dyDescent="0.25">
      <c r="A76" s="139" t="s">
        <v>66</v>
      </c>
      <c r="B76" s="137"/>
      <c r="C76" s="138"/>
      <c r="D76" s="138"/>
      <c r="E76" s="137"/>
      <c r="F76" s="138"/>
      <c r="G76" s="158">
        <f t="shared" si="4"/>
        <v>0</v>
      </c>
      <c r="H76" s="20"/>
      <c r="I76" s="21"/>
      <c r="J76" s="273"/>
      <c r="K76" s="282"/>
      <c r="L76" s="282"/>
      <c r="M76" s="282"/>
      <c r="N76" s="282"/>
    </row>
    <row r="77" spans="1:14" ht="15.75" x14ac:dyDescent="0.25">
      <c r="A77" s="136"/>
      <c r="B77" s="137"/>
      <c r="C77" s="138"/>
      <c r="D77" s="138"/>
      <c r="E77" s="137"/>
      <c r="F77" s="138"/>
      <c r="G77" s="158">
        <f t="shared" si="4"/>
        <v>0</v>
      </c>
      <c r="H77" s="20"/>
      <c r="I77" s="21"/>
      <c r="J77" s="273"/>
      <c r="K77" s="282"/>
      <c r="L77" s="282"/>
      <c r="M77" s="282"/>
      <c r="N77" s="282"/>
    </row>
    <row r="78" spans="1:14" ht="15.75" x14ac:dyDescent="0.25">
      <c r="A78" s="150" t="s">
        <v>73</v>
      </c>
      <c r="B78" s="151"/>
      <c r="C78" s="146"/>
      <c r="D78" s="146"/>
      <c r="E78" s="151"/>
      <c r="F78" s="146"/>
      <c r="G78" s="159">
        <f>SUM(G76:G77)</f>
        <v>0</v>
      </c>
      <c r="H78" s="22"/>
      <c r="I78" s="23"/>
      <c r="J78" s="273"/>
      <c r="K78" s="282"/>
      <c r="L78" s="282"/>
      <c r="M78" s="282"/>
      <c r="N78" s="282"/>
    </row>
    <row r="79" spans="1:14" ht="15.75" x14ac:dyDescent="0.25">
      <c r="A79" s="139" t="s">
        <v>67</v>
      </c>
      <c r="B79" s="137"/>
      <c r="C79" s="138"/>
      <c r="D79" s="138"/>
      <c r="E79" s="137"/>
      <c r="F79" s="138"/>
      <c r="G79" s="158">
        <f t="shared" si="4"/>
        <v>0</v>
      </c>
      <c r="H79" s="20"/>
      <c r="I79" s="21"/>
      <c r="J79" s="273"/>
      <c r="K79" s="282"/>
      <c r="L79" s="282"/>
      <c r="M79" s="282"/>
      <c r="N79" s="282"/>
    </row>
    <row r="80" spans="1:14" ht="15.75" x14ac:dyDescent="0.25">
      <c r="A80" s="136"/>
      <c r="B80" s="137"/>
      <c r="C80" s="138"/>
      <c r="D80" s="138"/>
      <c r="E80" s="137"/>
      <c r="F80" s="138"/>
      <c r="G80" s="158">
        <f t="shared" si="4"/>
        <v>0</v>
      </c>
      <c r="H80" s="20"/>
      <c r="I80" s="21"/>
      <c r="J80" s="273"/>
      <c r="K80" s="282"/>
      <c r="L80" s="282"/>
      <c r="M80" s="282"/>
      <c r="N80" s="282"/>
    </row>
    <row r="81" spans="1:14" ht="15.75" x14ac:dyDescent="0.25">
      <c r="A81" s="151" t="s">
        <v>71</v>
      </c>
      <c r="B81" s="151"/>
      <c r="C81" s="146"/>
      <c r="D81" s="146"/>
      <c r="E81" s="151"/>
      <c r="F81" s="146"/>
      <c r="G81" s="160">
        <f>SUM(G79:G80)</f>
        <v>0</v>
      </c>
      <c r="H81" s="24"/>
      <c r="I81" s="25"/>
      <c r="J81" s="276"/>
      <c r="K81" s="284"/>
      <c r="L81" s="284"/>
      <c r="M81" s="284"/>
      <c r="N81" s="284"/>
    </row>
    <row r="82" spans="1:14" ht="15.75" x14ac:dyDescent="0.25">
      <c r="A82" s="152" t="s">
        <v>321</v>
      </c>
      <c r="B82" s="134"/>
      <c r="C82" s="135"/>
      <c r="D82" s="134"/>
      <c r="E82" s="134"/>
      <c r="F82" s="135"/>
      <c r="G82" s="158">
        <f>PRODUCT(C82:F82)</f>
        <v>0</v>
      </c>
      <c r="H82" s="17"/>
      <c r="I82" s="18"/>
      <c r="J82" s="279"/>
      <c r="K82" s="285"/>
      <c r="L82" s="285"/>
      <c r="M82" s="285"/>
      <c r="N82" s="285"/>
    </row>
    <row r="83" spans="1:14" ht="15.75" x14ac:dyDescent="0.25">
      <c r="A83" s="140"/>
      <c r="B83" s="137"/>
      <c r="C83" s="138"/>
      <c r="D83" s="137"/>
      <c r="E83" s="137"/>
      <c r="F83" s="138"/>
      <c r="G83" s="158">
        <f t="shared" ref="G83:G91" si="5">PRODUCT(C83:F83)</f>
        <v>0</v>
      </c>
      <c r="H83" s="20"/>
      <c r="I83" s="21"/>
      <c r="J83" s="273"/>
      <c r="K83" s="282"/>
      <c r="L83" s="282"/>
      <c r="M83" s="282"/>
      <c r="N83" s="282"/>
    </row>
    <row r="84" spans="1:14" ht="15.75" x14ac:dyDescent="0.25">
      <c r="A84" s="140"/>
      <c r="B84" s="137" t="s">
        <v>290</v>
      </c>
      <c r="C84" s="138"/>
      <c r="D84" s="137" t="s">
        <v>39</v>
      </c>
      <c r="E84" s="137"/>
      <c r="F84" s="138">
        <v>5000</v>
      </c>
      <c r="G84" s="158">
        <f t="shared" si="5"/>
        <v>5000</v>
      </c>
      <c r="H84" s="20"/>
      <c r="I84" s="21"/>
      <c r="J84" s="273"/>
      <c r="K84" s="282"/>
      <c r="L84" s="282"/>
      <c r="M84" s="282"/>
      <c r="N84" s="282"/>
    </row>
    <row r="85" spans="1:14" ht="15.75" x14ac:dyDescent="0.25">
      <c r="A85" s="140"/>
      <c r="B85" s="137"/>
      <c r="C85" s="138"/>
      <c r="D85" s="137"/>
      <c r="E85" s="137"/>
      <c r="F85" s="138"/>
      <c r="G85" s="158">
        <f t="shared" si="5"/>
        <v>0</v>
      </c>
      <c r="H85" s="20"/>
      <c r="I85" s="21"/>
      <c r="J85" s="273"/>
      <c r="K85" s="282"/>
      <c r="L85" s="282"/>
      <c r="M85" s="282"/>
      <c r="N85" s="282"/>
    </row>
    <row r="86" spans="1:14" ht="15.75" x14ac:dyDescent="0.25">
      <c r="A86" s="150" t="s">
        <v>70</v>
      </c>
      <c r="B86" s="151"/>
      <c r="C86" s="146"/>
      <c r="D86" s="146"/>
      <c r="E86" s="151"/>
      <c r="F86" s="146"/>
      <c r="G86" s="159">
        <f>SUM(G82:G85)</f>
        <v>5000</v>
      </c>
      <c r="H86" s="22"/>
      <c r="I86" s="23"/>
      <c r="J86" s="273"/>
      <c r="K86" s="282"/>
      <c r="L86" s="282"/>
      <c r="M86" s="282"/>
      <c r="N86" s="282"/>
    </row>
    <row r="87" spans="1:14" ht="15.75" x14ac:dyDescent="0.25">
      <c r="A87" s="139" t="s">
        <v>66</v>
      </c>
      <c r="B87" s="137"/>
      <c r="C87" s="138"/>
      <c r="D87" s="138"/>
      <c r="E87" s="137"/>
      <c r="F87" s="138"/>
      <c r="G87" s="158">
        <f t="shared" si="5"/>
        <v>0</v>
      </c>
      <c r="H87" s="20"/>
      <c r="I87" s="21"/>
      <c r="J87" s="273"/>
      <c r="K87" s="282"/>
      <c r="L87" s="282"/>
      <c r="M87" s="282"/>
      <c r="N87" s="282"/>
    </row>
    <row r="88" spans="1:14" ht="15.75" x14ac:dyDescent="0.25">
      <c r="A88" s="136"/>
      <c r="B88" s="137"/>
      <c r="C88" s="138"/>
      <c r="D88" s="138"/>
      <c r="E88" s="137"/>
      <c r="F88" s="138"/>
      <c r="G88" s="158">
        <f t="shared" si="5"/>
        <v>0</v>
      </c>
      <c r="H88" s="20"/>
      <c r="I88" s="21"/>
      <c r="J88" s="273"/>
      <c r="K88" s="282"/>
      <c r="L88" s="282"/>
      <c r="M88" s="282"/>
      <c r="N88" s="282"/>
    </row>
    <row r="89" spans="1:14" ht="15.75" x14ac:dyDescent="0.25">
      <c r="A89" s="150" t="s">
        <v>73</v>
      </c>
      <c r="B89" s="151"/>
      <c r="C89" s="146"/>
      <c r="D89" s="146"/>
      <c r="E89" s="151"/>
      <c r="F89" s="146"/>
      <c r="G89" s="159">
        <f>SUM(G87:G88)</f>
        <v>0</v>
      </c>
      <c r="H89" s="22"/>
      <c r="I89" s="23"/>
      <c r="J89" s="273"/>
      <c r="K89" s="282"/>
      <c r="L89" s="282"/>
      <c r="M89" s="282"/>
      <c r="N89" s="282"/>
    </row>
    <row r="90" spans="1:14" ht="15.75" x14ac:dyDescent="0.25">
      <c r="A90" s="139" t="s">
        <v>67</v>
      </c>
      <c r="B90" s="137"/>
      <c r="C90" s="138"/>
      <c r="D90" s="138"/>
      <c r="E90" s="137"/>
      <c r="F90" s="138"/>
      <c r="G90" s="158">
        <f t="shared" si="5"/>
        <v>0</v>
      </c>
      <c r="H90" s="20"/>
      <c r="I90" s="21"/>
      <c r="J90" s="273"/>
      <c r="K90" s="282"/>
      <c r="L90" s="282"/>
      <c r="M90" s="282"/>
      <c r="N90" s="282"/>
    </row>
    <row r="91" spans="1:14" ht="15.75" x14ac:dyDescent="0.25">
      <c r="A91" s="136"/>
      <c r="B91" s="137"/>
      <c r="C91" s="138"/>
      <c r="D91" s="138"/>
      <c r="E91" s="137"/>
      <c r="F91" s="138"/>
      <c r="G91" s="158">
        <f t="shared" si="5"/>
        <v>0</v>
      </c>
      <c r="H91" s="20"/>
      <c r="I91" s="21"/>
      <c r="J91" s="273"/>
      <c r="K91" s="282"/>
      <c r="L91" s="282"/>
      <c r="M91" s="282"/>
      <c r="N91" s="282"/>
    </row>
    <row r="92" spans="1:14" ht="15.75" x14ac:dyDescent="0.25">
      <c r="A92" s="151" t="s">
        <v>71</v>
      </c>
      <c r="B92" s="151"/>
      <c r="C92" s="146"/>
      <c r="D92" s="146"/>
      <c r="E92" s="151"/>
      <c r="F92" s="146"/>
      <c r="G92" s="160">
        <f>SUM(G90:G91)</f>
        <v>0</v>
      </c>
      <c r="H92" s="24"/>
      <c r="I92" s="25"/>
      <c r="J92" s="276"/>
      <c r="K92" s="284"/>
      <c r="L92" s="284"/>
      <c r="M92" s="284"/>
      <c r="N92" s="284"/>
    </row>
    <row r="93" spans="1:14" ht="15.75" x14ac:dyDescent="0.25">
      <c r="A93" s="152" t="s">
        <v>319</v>
      </c>
      <c r="B93" s="134"/>
      <c r="C93" s="135"/>
      <c r="D93" s="134"/>
      <c r="E93" s="134"/>
      <c r="F93" s="135"/>
      <c r="G93" s="158">
        <f>PRODUCT(C93:F93)</f>
        <v>0</v>
      </c>
      <c r="H93" s="17"/>
      <c r="I93" s="18"/>
      <c r="J93" s="279"/>
      <c r="K93" s="285"/>
      <c r="L93" s="285"/>
      <c r="M93" s="285"/>
      <c r="N93" s="285"/>
    </row>
    <row r="94" spans="1:14" ht="15.75" x14ac:dyDescent="0.25">
      <c r="A94" s="136"/>
      <c r="B94" s="137"/>
      <c r="C94" s="138"/>
      <c r="D94" s="137"/>
      <c r="E94" s="137"/>
      <c r="F94" s="138"/>
      <c r="G94" s="158">
        <f t="shared" ref="G94:G102" si="6">PRODUCT(C94:F94)</f>
        <v>0</v>
      </c>
      <c r="H94" s="20"/>
      <c r="I94" s="21"/>
      <c r="J94" s="273"/>
      <c r="K94" s="282"/>
      <c r="L94" s="282"/>
      <c r="M94" s="282"/>
      <c r="N94" s="282"/>
    </row>
    <row r="95" spans="1:14" ht="15.75" x14ac:dyDescent="0.25">
      <c r="A95" s="136"/>
      <c r="B95" s="137"/>
      <c r="C95" s="138"/>
      <c r="D95" s="137"/>
      <c r="E95" s="137"/>
      <c r="F95" s="138"/>
      <c r="G95" s="158">
        <f t="shared" si="6"/>
        <v>0</v>
      </c>
      <c r="H95" s="20"/>
      <c r="I95" s="21"/>
      <c r="J95" s="273"/>
      <c r="K95" s="282"/>
      <c r="L95" s="282"/>
      <c r="M95" s="282"/>
      <c r="N95" s="282"/>
    </row>
    <row r="96" spans="1:14" ht="15.75" x14ac:dyDescent="0.25">
      <c r="A96" s="136"/>
      <c r="B96" s="137"/>
      <c r="C96" s="138"/>
      <c r="D96" s="137"/>
      <c r="E96" s="137"/>
      <c r="F96" s="138"/>
      <c r="G96" s="158">
        <f t="shared" si="6"/>
        <v>0</v>
      </c>
      <c r="H96" s="20"/>
      <c r="I96" s="21"/>
      <c r="J96" s="273"/>
      <c r="K96" s="282"/>
      <c r="L96" s="282"/>
      <c r="M96" s="282"/>
      <c r="N96" s="282"/>
    </row>
    <row r="97" spans="1:14" ht="15.75" x14ac:dyDescent="0.25">
      <c r="A97" s="150" t="s">
        <v>70</v>
      </c>
      <c r="B97" s="151"/>
      <c r="C97" s="146"/>
      <c r="D97" s="146"/>
      <c r="E97" s="151"/>
      <c r="F97" s="146"/>
      <c r="G97" s="159">
        <f>SUM(G93:G96)</f>
        <v>0</v>
      </c>
      <c r="H97" s="22"/>
      <c r="I97" s="23"/>
      <c r="J97" s="273"/>
      <c r="K97" s="282"/>
      <c r="L97" s="282"/>
      <c r="M97" s="282"/>
      <c r="N97" s="282"/>
    </row>
    <row r="98" spans="1:14" ht="15.75" x14ac:dyDescent="0.25">
      <c r="A98" s="139" t="s">
        <v>66</v>
      </c>
      <c r="B98" s="137"/>
      <c r="C98" s="138"/>
      <c r="D98" s="138"/>
      <c r="E98" s="137"/>
      <c r="F98" s="138"/>
      <c r="G98" s="158">
        <f t="shared" si="6"/>
        <v>0</v>
      </c>
      <c r="H98" s="20"/>
      <c r="I98" s="21"/>
      <c r="J98" s="273"/>
      <c r="K98" s="282"/>
      <c r="L98" s="282"/>
      <c r="M98" s="282"/>
      <c r="N98" s="282"/>
    </row>
    <row r="99" spans="1:14" ht="15.75" x14ac:dyDescent="0.25">
      <c r="A99" s="136"/>
      <c r="B99" s="137"/>
      <c r="C99" s="138"/>
      <c r="D99" s="138"/>
      <c r="E99" s="137"/>
      <c r="F99" s="138"/>
      <c r="G99" s="158">
        <f t="shared" si="6"/>
        <v>0</v>
      </c>
      <c r="H99" s="20"/>
      <c r="I99" s="21"/>
      <c r="J99" s="273"/>
      <c r="K99" s="282"/>
      <c r="L99" s="282"/>
      <c r="M99" s="282"/>
      <c r="N99" s="282"/>
    </row>
    <row r="100" spans="1:14" ht="15.75" x14ac:dyDescent="0.25">
      <c r="A100" s="150" t="s">
        <v>73</v>
      </c>
      <c r="B100" s="151"/>
      <c r="C100" s="146"/>
      <c r="D100" s="146"/>
      <c r="E100" s="151"/>
      <c r="F100" s="146"/>
      <c r="G100" s="159">
        <f>SUM(G98:G99)</f>
        <v>0</v>
      </c>
      <c r="H100" s="22"/>
      <c r="I100" s="23"/>
      <c r="J100" s="273"/>
      <c r="K100" s="282"/>
      <c r="L100" s="282"/>
      <c r="M100" s="282"/>
      <c r="N100" s="282"/>
    </row>
    <row r="101" spans="1:14" ht="15.75" x14ac:dyDescent="0.25">
      <c r="A101" s="139" t="s">
        <v>67</v>
      </c>
      <c r="B101" s="137"/>
      <c r="C101" s="138"/>
      <c r="D101" s="138"/>
      <c r="E101" s="137"/>
      <c r="F101" s="138"/>
      <c r="G101" s="158">
        <f t="shared" si="6"/>
        <v>0</v>
      </c>
      <c r="H101" s="20"/>
      <c r="I101" s="21"/>
      <c r="J101" s="273"/>
      <c r="K101" s="282"/>
      <c r="L101" s="282"/>
      <c r="M101" s="282"/>
      <c r="N101" s="282"/>
    </row>
    <row r="102" spans="1:14" ht="15.75" x14ac:dyDescent="0.25">
      <c r="A102" s="136"/>
      <c r="B102" s="137"/>
      <c r="C102" s="138"/>
      <c r="D102" s="138"/>
      <c r="E102" s="137"/>
      <c r="F102" s="138"/>
      <c r="G102" s="158">
        <f t="shared" si="6"/>
        <v>0</v>
      </c>
      <c r="H102" s="20"/>
      <c r="I102" s="21"/>
      <c r="J102" s="273"/>
      <c r="K102" s="282"/>
      <c r="L102" s="282"/>
      <c r="M102" s="282"/>
      <c r="N102" s="282"/>
    </row>
    <row r="103" spans="1:14" ht="15.75" x14ac:dyDescent="0.25">
      <c r="A103" s="151" t="s">
        <v>71</v>
      </c>
      <c r="B103" s="151"/>
      <c r="C103" s="146"/>
      <c r="D103" s="146"/>
      <c r="E103" s="151"/>
      <c r="F103" s="146"/>
      <c r="G103" s="160">
        <f>SUM(G101:G102)</f>
        <v>0</v>
      </c>
      <c r="H103" s="24"/>
      <c r="I103" s="25"/>
      <c r="J103" s="276"/>
      <c r="K103" s="284"/>
      <c r="L103" s="284"/>
      <c r="M103" s="284"/>
      <c r="N103" s="284"/>
    </row>
    <row r="104" spans="1:14" ht="15.75" x14ac:dyDescent="0.25">
      <c r="A104" s="152" t="s">
        <v>115</v>
      </c>
      <c r="B104" s="134"/>
      <c r="C104" s="135"/>
      <c r="D104" s="134"/>
      <c r="E104" s="134"/>
      <c r="F104" s="135"/>
      <c r="G104" s="158">
        <f>PRODUCT(C104:F104)</f>
        <v>0</v>
      </c>
      <c r="H104" s="22">
        <f>G104*$M$14</f>
        <v>0</v>
      </c>
      <c r="I104" s="18"/>
      <c r="J104" s="279"/>
      <c r="K104" s="285"/>
      <c r="L104" s="285"/>
      <c r="M104" s="285"/>
      <c r="N104" s="285"/>
    </row>
    <row r="105" spans="1:14" ht="15.75" x14ac:dyDescent="0.25">
      <c r="A105" s="136"/>
      <c r="B105" s="137"/>
      <c r="C105" s="138" t="s">
        <v>288</v>
      </c>
      <c r="D105" s="137">
        <v>12</v>
      </c>
      <c r="E105" s="137"/>
      <c r="F105" s="138">
        <v>2000</v>
      </c>
      <c r="G105" s="158">
        <f t="shared" ref="G105:G113" si="7">PRODUCT(C105:F105)</f>
        <v>24000</v>
      </c>
      <c r="H105" s="22">
        <f>G105*$M$14</f>
        <v>0</v>
      </c>
      <c r="I105" s="21"/>
      <c r="J105" s="273"/>
      <c r="K105" s="282"/>
      <c r="L105" s="282"/>
      <c r="M105" s="282"/>
      <c r="N105" s="282"/>
    </row>
    <row r="106" spans="1:14" ht="15.75" x14ac:dyDescent="0.25">
      <c r="A106" s="136"/>
      <c r="B106" s="137"/>
      <c r="C106" s="138"/>
      <c r="D106" s="137"/>
      <c r="E106" s="137"/>
      <c r="F106" s="138"/>
      <c r="G106" s="158">
        <f t="shared" si="7"/>
        <v>0</v>
      </c>
      <c r="H106" s="22">
        <f>G106*$M$14</f>
        <v>0</v>
      </c>
      <c r="I106" s="21"/>
      <c r="J106" s="273"/>
      <c r="K106" s="282"/>
      <c r="L106" s="282"/>
      <c r="M106" s="282"/>
      <c r="N106" s="282"/>
    </row>
    <row r="107" spans="1:14" ht="15.75" x14ac:dyDescent="0.25">
      <c r="A107" s="136"/>
      <c r="B107" s="137"/>
      <c r="C107" s="138"/>
      <c r="D107" s="137"/>
      <c r="E107" s="137"/>
      <c r="F107" s="138"/>
      <c r="G107" s="158">
        <f t="shared" si="7"/>
        <v>0</v>
      </c>
      <c r="H107" s="22">
        <f>G107*$M$14</f>
        <v>0</v>
      </c>
      <c r="I107" s="21"/>
      <c r="J107" s="273"/>
      <c r="K107" s="282"/>
      <c r="L107" s="282"/>
      <c r="M107" s="282"/>
      <c r="N107" s="282"/>
    </row>
    <row r="108" spans="1:14" ht="15.75" x14ac:dyDescent="0.25">
      <c r="A108" s="150" t="s">
        <v>70</v>
      </c>
      <c r="B108" s="151"/>
      <c r="C108" s="146"/>
      <c r="D108" s="146"/>
      <c r="E108" s="151"/>
      <c r="F108" s="146"/>
      <c r="G108" s="159">
        <f>SUM(G104:G107)</f>
        <v>24000</v>
      </c>
      <c r="H108" s="22">
        <f>SUM(H104:H107)</f>
        <v>0</v>
      </c>
      <c r="I108" s="26">
        <f>G108+H108</f>
        <v>24000</v>
      </c>
      <c r="J108" s="273"/>
      <c r="K108" s="282"/>
      <c r="L108" s="282"/>
      <c r="M108" s="282"/>
      <c r="N108" s="282"/>
    </row>
    <row r="109" spans="1:14" ht="15.75" x14ac:dyDescent="0.25">
      <c r="A109" s="139" t="s">
        <v>66</v>
      </c>
      <c r="B109" s="137"/>
      <c r="C109" s="138"/>
      <c r="D109" s="138"/>
      <c r="E109" s="137"/>
      <c r="F109" s="138"/>
      <c r="G109" s="158">
        <f t="shared" si="7"/>
        <v>0</v>
      </c>
      <c r="H109" s="22">
        <f>G109*$M$14</f>
        <v>0</v>
      </c>
      <c r="I109" s="26"/>
      <c r="J109" s="273"/>
      <c r="K109" s="282"/>
      <c r="L109" s="282"/>
      <c r="M109" s="282"/>
      <c r="N109" s="282"/>
    </row>
    <row r="110" spans="1:14" ht="15.75" x14ac:dyDescent="0.25">
      <c r="A110" s="136"/>
      <c r="B110" s="137"/>
      <c r="C110" s="138"/>
      <c r="D110" s="138"/>
      <c r="E110" s="137"/>
      <c r="F110" s="138"/>
      <c r="G110" s="158">
        <f t="shared" si="7"/>
        <v>0</v>
      </c>
      <c r="H110" s="22">
        <f>G110*$M$14</f>
        <v>0</v>
      </c>
      <c r="I110" s="26"/>
      <c r="J110" s="273"/>
      <c r="K110" s="282"/>
      <c r="L110" s="282"/>
      <c r="M110" s="282"/>
      <c r="N110" s="282"/>
    </row>
    <row r="111" spans="1:14" ht="15.75" x14ac:dyDescent="0.25">
      <c r="A111" s="150" t="s">
        <v>73</v>
      </c>
      <c r="B111" s="151"/>
      <c r="C111" s="146"/>
      <c r="D111" s="146"/>
      <c r="E111" s="151"/>
      <c r="F111" s="146"/>
      <c r="G111" s="159">
        <f>SUM(G109:G110)</f>
        <v>0</v>
      </c>
      <c r="H111" s="22">
        <f>SUM(H109:H110)</f>
        <v>0</v>
      </c>
      <c r="I111" s="26">
        <f>G111+H111</f>
        <v>0</v>
      </c>
      <c r="J111" s="273"/>
      <c r="K111" s="282"/>
      <c r="L111" s="282"/>
      <c r="M111" s="282"/>
      <c r="N111" s="282"/>
    </row>
    <row r="112" spans="1:14" ht="15.75" x14ac:dyDescent="0.25">
      <c r="A112" s="139" t="s">
        <v>67</v>
      </c>
      <c r="B112" s="137"/>
      <c r="C112" s="138"/>
      <c r="D112" s="138"/>
      <c r="E112" s="137"/>
      <c r="F112" s="138"/>
      <c r="G112" s="158">
        <f t="shared" si="7"/>
        <v>0</v>
      </c>
      <c r="H112" s="22">
        <f>G112*$M$14</f>
        <v>0</v>
      </c>
      <c r="I112" s="26"/>
      <c r="J112" s="273"/>
      <c r="K112" s="282"/>
      <c r="L112" s="282"/>
      <c r="M112" s="282"/>
      <c r="N112" s="282"/>
    </row>
    <row r="113" spans="1:14" ht="15.75" x14ac:dyDescent="0.25">
      <c r="A113" s="136"/>
      <c r="B113" s="137"/>
      <c r="C113" s="138"/>
      <c r="D113" s="138"/>
      <c r="E113" s="137"/>
      <c r="F113" s="138"/>
      <c r="G113" s="158">
        <f t="shared" si="7"/>
        <v>0</v>
      </c>
      <c r="H113" s="22">
        <f>G113*$M$14</f>
        <v>0</v>
      </c>
      <c r="I113" s="26"/>
      <c r="J113" s="273"/>
      <c r="K113" s="282"/>
      <c r="L113" s="282"/>
      <c r="M113" s="282"/>
      <c r="N113" s="282"/>
    </row>
    <row r="114" spans="1:14" ht="15.75" x14ac:dyDescent="0.25">
      <c r="A114" s="151" t="s">
        <v>71</v>
      </c>
      <c r="B114" s="151"/>
      <c r="C114" s="146"/>
      <c r="D114" s="146"/>
      <c r="E114" s="151"/>
      <c r="F114" s="146"/>
      <c r="G114" s="160">
        <f>SUM(G112:G113)</f>
        <v>0</v>
      </c>
      <c r="H114" s="24">
        <f>SUM(H112:H113)</f>
        <v>0</v>
      </c>
      <c r="I114" s="27">
        <f>G114+H114</f>
        <v>0</v>
      </c>
      <c r="J114" s="276"/>
      <c r="K114" s="284"/>
      <c r="L114" s="284"/>
      <c r="M114" s="284"/>
      <c r="N114" s="284"/>
    </row>
    <row r="115" spans="1:14" ht="15.75" x14ac:dyDescent="0.25">
      <c r="A115" s="152" t="s">
        <v>117</v>
      </c>
      <c r="B115" s="134"/>
      <c r="C115" s="135"/>
      <c r="D115" s="134"/>
      <c r="E115" s="134"/>
      <c r="F115" s="135"/>
      <c r="G115" s="158">
        <f>PRODUCT(C115:F115)</f>
        <v>0</v>
      </c>
      <c r="H115" s="22">
        <f>G115*$M$14</f>
        <v>0</v>
      </c>
      <c r="I115" s="18"/>
      <c r="J115" s="279"/>
      <c r="K115" s="285"/>
      <c r="L115" s="285"/>
      <c r="M115" s="285"/>
      <c r="N115" s="285"/>
    </row>
    <row r="116" spans="1:14" ht="15.75" x14ac:dyDescent="0.25">
      <c r="A116" s="136"/>
      <c r="B116" s="137"/>
      <c r="C116" s="138"/>
      <c r="D116" s="137"/>
      <c r="E116" s="137" t="s">
        <v>44</v>
      </c>
      <c r="F116" s="138">
        <v>30000</v>
      </c>
      <c r="G116" s="158">
        <f t="shared" ref="G116:G124" si="8">PRODUCT(C116:F116)</f>
        <v>30000</v>
      </c>
      <c r="H116" s="22">
        <f>G116*$M$14</f>
        <v>0</v>
      </c>
      <c r="I116" s="21"/>
      <c r="J116" s="273" t="s">
        <v>291</v>
      </c>
      <c r="K116" s="282"/>
      <c r="L116" s="282"/>
      <c r="M116" s="282"/>
      <c r="N116" s="282"/>
    </row>
    <row r="117" spans="1:14" ht="15.75" x14ac:dyDescent="0.25">
      <c r="A117" s="136"/>
      <c r="B117" s="137"/>
      <c r="C117" s="138"/>
      <c r="D117" s="137"/>
      <c r="E117" s="137"/>
      <c r="F117" s="138"/>
      <c r="G117" s="158">
        <f t="shared" si="8"/>
        <v>0</v>
      </c>
      <c r="H117" s="22">
        <f>G117*$M$14</f>
        <v>0</v>
      </c>
      <c r="I117" s="21"/>
      <c r="J117" s="273"/>
      <c r="K117" s="282"/>
      <c r="L117" s="282"/>
      <c r="M117" s="282"/>
      <c r="N117" s="282"/>
    </row>
    <row r="118" spans="1:14" ht="15.75" x14ac:dyDescent="0.25">
      <c r="A118" s="136"/>
      <c r="B118" s="137"/>
      <c r="C118" s="138"/>
      <c r="D118" s="137"/>
      <c r="E118" s="137"/>
      <c r="F118" s="138"/>
      <c r="G118" s="158">
        <f t="shared" si="8"/>
        <v>0</v>
      </c>
      <c r="H118" s="22">
        <f>G118*$M$14</f>
        <v>0</v>
      </c>
      <c r="I118" s="21"/>
      <c r="J118" s="273"/>
      <c r="K118" s="282"/>
      <c r="L118" s="282"/>
      <c r="M118" s="282"/>
      <c r="N118" s="282"/>
    </row>
    <row r="119" spans="1:14" ht="15.75" x14ac:dyDescent="0.25">
      <c r="A119" s="150" t="s">
        <v>70</v>
      </c>
      <c r="B119" s="151"/>
      <c r="C119" s="146"/>
      <c r="D119" s="146"/>
      <c r="E119" s="151"/>
      <c r="F119" s="146"/>
      <c r="G119" s="159">
        <f>SUM(G115:G118)</f>
        <v>30000</v>
      </c>
      <c r="H119" s="22">
        <f>SUM(H115:H118)</f>
        <v>0</v>
      </c>
      <c r="I119" s="26">
        <f>G119+H119</f>
        <v>30000</v>
      </c>
      <c r="J119" s="273"/>
      <c r="K119" s="282"/>
      <c r="L119" s="282"/>
      <c r="M119" s="282"/>
      <c r="N119" s="282"/>
    </row>
    <row r="120" spans="1:14" ht="15.75" x14ac:dyDescent="0.25">
      <c r="A120" s="139" t="s">
        <v>66</v>
      </c>
      <c r="B120" s="137"/>
      <c r="C120" s="138"/>
      <c r="D120" s="138"/>
      <c r="E120" s="137"/>
      <c r="F120" s="138"/>
      <c r="G120" s="158">
        <f t="shared" si="8"/>
        <v>0</v>
      </c>
      <c r="H120" s="22">
        <f>G120*$M$14</f>
        <v>0</v>
      </c>
      <c r="I120" s="26"/>
      <c r="J120" s="273"/>
      <c r="K120" s="282"/>
      <c r="L120" s="282"/>
      <c r="M120" s="282"/>
      <c r="N120" s="282"/>
    </row>
    <row r="121" spans="1:14" ht="15.75" x14ac:dyDescent="0.25">
      <c r="A121" s="136"/>
      <c r="B121" s="137"/>
      <c r="C121" s="138"/>
      <c r="D121" s="138"/>
      <c r="E121" s="137"/>
      <c r="F121" s="138"/>
      <c r="G121" s="158">
        <f t="shared" si="8"/>
        <v>0</v>
      </c>
      <c r="H121" s="22">
        <f>G121*$M$14</f>
        <v>0</v>
      </c>
      <c r="I121" s="26"/>
      <c r="J121" s="273"/>
      <c r="K121" s="282"/>
      <c r="L121" s="282"/>
      <c r="M121" s="282"/>
      <c r="N121" s="282"/>
    </row>
    <row r="122" spans="1:14" ht="15.75" x14ac:dyDescent="0.25">
      <c r="A122" s="150" t="s">
        <v>73</v>
      </c>
      <c r="B122" s="151"/>
      <c r="C122" s="146"/>
      <c r="D122" s="146"/>
      <c r="E122" s="151"/>
      <c r="F122" s="146"/>
      <c r="G122" s="159">
        <f>SUM(G120:G121)</f>
        <v>0</v>
      </c>
      <c r="H122" s="22">
        <f>SUM(H120:H121)</f>
        <v>0</v>
      </c>
      <c r="I122" s="26">
        <f>G122+H122</f>
        <v>0</v>
      </c>
      <c r="J122" s="273"/>
      <c r="K122" s="282"/>
      <c r="L122" s="282"/>
      <c r="M122" s="282"/>
      <c r="N122" s="282"/>
    </row>
    <row r="123" spans="1:14" ht="15.75" x14ac:dyDescent="0.25">
      <c r="A123" s="139" t="s">
        <v>67</v>
      </c>
      <c r="B123" s="137"/>
      <c r="C123" s="138"/>
      <c r="D123" s="138"/>
      <c r="E123" s="137"/>
      <c r="F123" s="138"/>
      <c r="G123" s="158">
        <f t="shared" si="8"/>
        <v>0</v>
      </c>
      <c r="H123" s="22">
        <f>G123*$M$14</f>
        <v>0</v>
      </c>
      <c r="I123" s="26"/>
      <c r="J123" s="273"/>
      <c r="K123" s="282"/>
      <c r="L123" s="282"/>
      <c r="M123" s="282"/>
      <c r="N123" s="282"/>
    </row>
    <row r="124" spans="1:14" ht="15.75" x14ac:dyDescent="0.25">
      <c r="A124" s="136"/>
      <c r="B124" s="137"/>
      <c r="C124" s="138"/>
      <c r="D124" s="138"/>
      <c r="E124" s="137"/>
      <c r="F124" s="138"/>
      <c r="G124" s="158">
        <f t="shared" si="8"/>
        <v>0</v>
      </c>
      <c r="H124" s="22">
        <f>G124*$M$14</f>
        <v>0</v>
      </c>
      <c r="I124" s="26"/>
      <c r="J124" s="273"/>
      <c r="K124" s="282"/>
      <c r="L124" s="282"/>
      <c r="M124" s="282"/>
      <c r="N124" s="282"/>
    </row>
    <row r="125" spans="1:14" ht="15.75" x14ac:dyDescent="0.25">
      <c r="A125" s="149" t="s">
        <v>71</v>
      </c>
      <c r="B125" s="149"/>
      <c r="C125" s="147"/>
      <c r="D125" s="147"/>
      <c r="E125" s="149"/>
      <c r="F125" s="147"/>
      <c r="G125" s="160">
        <f>SUM(G123:G124)</f>
        <v>0</v>
      </c>
      <c r="H125" s="24">
        <f>SUM(H123:H124)</f>
        <v>0</v>
      </c>
      <c r="I125" s="27">
        <f>G125+H125</f>
        <v>0</v>
      </c>
      <c r="J125" s="276"/>
      <c r="K125" s="284"/>
      <c r="L125" s="284"/>
      <c r="M125" s="284"/>
      <c r="N125" s="284"/>
    </row>
  </sheetData>
  <sheetProtection password="CF09" sheet="1" objects="1" scenarios="1"/>
  <mergeCells count="110">
    <mergeCell ref="J43:N43"/>
    <mergeCell ref="J44:N44"/>
    <mergeCell ref="J33:N33"/>
    <mergeCell ref="J34:N34"/>
    <mergeCell ref="J35:N35"/>
    <mergeCell ref="J36:N36"/>
    <mergeCell ref="J37:N37"/>
    <mergeCell ref="J38:N38"/>
    <mergeCell ref="J63:N63"/>
    <mergeCell ref="J64:N64"/>
    <mergeCell ref="J65:N65"/>
    <mergeCell ref="J66:N66"/>
    <mergeCell ref="J67:N67"/>
    <mergeCell ref="J68:N68"/>
    <mergeCell ref="J57:N57"/>
    <mergeCell ref="J58:N58"/>
    <mergeCell ref="J59:N59"/>
    <mergeCell ref="J62:N62"/>
    <mergeCell ref="J61:N61"/>
    <mergeCell ref="J60:N60"/>
    <mergeCell ref="J75:N75"/>
    <mergeCell ref="J76:N76"/>
    <mergeCell ref="J77:N77"/>
    <mergeCell ref="J78:N78"/>
    <mergeCell ref="J79:N79"/>
    <mergeCell ref="J80:N80"/>
    <mergeCell ref="J69:N69"/>
    <mergeCell ref="J70:N70"/>
    <mergeCell ref="J71:N71"/>
    <mergeCell ref="J72:N72"/>
    <mergeCell ref="J73:N73"/>
    <mergeCell ref="J74:N74"/>
    <mergeCell ref="J87:N87"/>
    <mergeCell ref="J88:N88"/>
    <mergeCell ref="J89:N89"/>
    <mergeCell ref="J90:N90"/>
    <mergeCell ref="J91:N91"/>
    <mergeCell ref="J92:N92"/>
    <mergeCell ref="J81:N81"/>
    <mergeCell ref="J82:N82"/>
    <mergeCell ref="J83:N83"/>
    <mergeCell ref="J84:N84"/>
    <mergeCell ref="J85:N85"/>
    <mergeCell ref="J86:N86"/>
    <mergeCell ref="J99:N99"/>
    <mergeCell ref="J100:N100"/>
    <mergeCell ref="J101:N101"/>
    <mergeCell ref="J102:N102"/>
    <mergeCell ref="J103:N103"/>
    <mergeCell ref="J93:N93"/>
    <mergeCell ref="J94:N94"/>
    <mergeCell ref="J95:N95"/>
    <mergeCell ref="J96:N96"/>
    <mergeCell ref="J97:N97"/>
    <mergeCell ref="J98:N98"/>
    <mergeCell ref="J107:N107"/>
    <mergeCell ref="J108:N108"/>
    <mergeCell ref="J109:N109"/>
    <mergeCell ref="J110:N110"/>
    <mergeCell ref="J111:N111"/>
    <mergeCell ref="J112:N112"/>
    <mergeCell ref="J104:N104"/>
    <mergeCell ref="J105:N105"/>
    <mergeCell ref="J106:N106"/>
    <mergeCell ref="J125:N125"/>
    <mergeCell ref="J119:N119"/>
    <mergeCell ref="J120:N120"/>
    <mergeCell ref="J121:N121"/>
    <mergeCell ref="J122:N122"/>
    <mergeCell ref="J123:N123"/>
    <mergeCell ref="J124:N124"/>
    <mergeCell ref="J113:N113"/>
    <mergeCell ref="J114:N114"/>
    <mergeCell ref="J115:N115"/>
    <mergeCell ref="J116:N116"/>
    <mergeCell ref="J117:N117"/>
    <mergeCell ref="J118:N118"/>
    <mergeCell ref="J16:N16"/>
    <mergeCell ref="J17:N17"/>
    <mergeCell ref="J18:N18"/>
    <mergeCell ref="J19:N19"/>
    <mergeCell ref="J20:N20"/>
    <mergeCell ref="J21:N21"/>
    <mergeCell ref="J22:N22"/>
    <mergeCell ref="J23:N23"/>
    <mergeCell ref="J24:N24"/>
    <mergeCell ref="J25:N25"/>
    <mergeCell ref="J26:N26"/>
    <mergeCell ref="J51:N51"/>
    <mergeCell ref="J52:N52"/>
    <mergeCell ref="J53:N53"/>
    <mergeCell ref="J54:N54"/>
    <mergeCell ref="J55:N55"/>
    <mergeCell ref="J56:N56"/>
    <mergeCell ref="J45:N45"/>
    <mergeCell ref="J46:N46"/>
    <mergeCell ref="J47:N47"/>
    <mergeCell ref="J48:N48"/>
    <mergeCell ref="J27:N27"/>
    <mergeCell ref="J28:N28"/>
    <mergeCell ref="J29:N29"/>
    <mergeCell ref="J30:N30"/>
    <mergeCell ref="J31:N31"/>
    <mergeCell ref="J32:N32"/>
    <mergeCell ref="J49:N49"/>
    <mergeCell ref="J50:N50"/>
    <mergeCell ref="J39:N39"/>
    <mergeCell ref="J40:N40"/>
    <mergeCell ref="J41:N41"/>
    <mergeCell ref="J42:N42"/>
  </mergeCells>
  <hyperlinks>
    <hyperlink ref="A3" location="'Cap&amp;Pers costs assumptions'!A16" display="Leasing payments"/>
    <hyperlink ref="A4" location="'Cap&amp;Pers costs assumptions'!A27" display="HP payments"/>
    <hyperlink ref="A5" location="'Cap&amp;Pers costs assumptions'!A38" display="Loan payments"/>
    <hyperlink ref="A12" location="'Cap&amp;Pers costs assumptions'!A115" display="Personal capital withdrawn"/>
    <hyperlink ref="A11" location="'Cap&amp;Pers costs assumptions'!A104" display="Personal drawings &amp; tax"/>
    <hyperlink ref="A10" location="'Cap&amp;Pers costs assumptions'!A93" display="Other capital expenditure"/>
    <hyperlink ref="A9" location="'Cap&amp;Pers costs assumptions'!A82" display="Farm buildings and infrastructure investment"/>
    <hyperlink ref="A8" location="'Cap&amp;Pers costs assumptions'!A71" display="Equipment purchases"/>
    <hyperlink ref="A7" location="'Cap&amp;Pers costs assumptions'!A60" display="Machinery purchases"/>
    <hyperlink ref="A6" location="'Cap&amp;Pers costs assumptions'!A49" display="Overdraft Interest "/>
  </hyperlinks>
  <pageMargins left="0.70866141732283472" right="0.70866141732283472" top="0.74803149606299213" bottom="0.74803149606299213" header="0.31496062992125984" footer="0.31496062992125984"/>
  <pageSetup paperSize="9" scale="56" fitToHeight="0" orientation="portrait" r:id="rId1"/>
  <headerFooter>
    <oddFooter>&amp;L&amp;"Arial,Bold"SAC Consulting Confidential&amp;C&amp;D</oddFooter>
  </headerFooter>
  <rowBreaks count="1" manualBreakCount="1">
    <brk id="81" max="1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61"/>
  <sheetViews>
    <sheetView showGridLines="0" topLeftCell="B1" zoomScale="80" zoomScaleNormal="80" workbookViewId="0">
      <selection activeCell="I1" sqref="I1"/>
    </sheetView>
  </sheetViews>
  <sheetFormatPr defaultRowHeight="12.75" x14ac:dyDescent="0.2"/>
  <cols>
    <col min="1" max="1" width="0" style="4" hidden="1" customWidth="1"/>
    <col min="2" max="2" width="40.140625" style="4" customWidth="1"/>
    <col min="3" max="3" width="13.28515625" style="28" customWidth="1"/>
    <col min="4" max="4" width="14.140625" style="28" customWidth="1"/>
    <col min="5" max="8" width="9.85546875" style="4" bestFit="1" customWidth="1"/>
    <col min="9" max="9" width="11.5703125" style="4" customWidth="1"/>
    <col min="10" max="10" width="9.85546875" style="4" bestFit="1" customWidth="1"/>
    <col min="11" max="11" width="13.42578125" style="4" bestFit="1" customWidth="1"/>
    <col min="12" max="15" width="9.85546875" style="4" bestFit="1" customWidth="1"/>
    <col min="16" max="16" width="10.28515625" style="4" bestFit="1" customWidth="1"/>
    <col min="17" max="17" width="12.28515625" style="5" customWidth="1"/>
    <col min="18" max="18" width="10.42578125" style="4" hidden="1" customWidth="1"/>
    <col min="19" max="20" width="11.5703125" style="4" hidden="1" customWidth="1"/>
    <col min="21" max="21" width="13.85546875" style="4" hidden="1" customWidth="1"/>
    <col min="22" max="23" width="9.140625" style="4" hidden="1" customWidth="1"/>
    <col min="24" max="16384" width="9.140625" style="4"/>
  </cols>
  <sheetData>
    <row r="1" spans="1:21" s="30" customFormat="1" ht="26.25" x14ac:dyDescent="0.4">
      <c r="B1" s="169" t="s">
        <v>135</v>
      </c>
      <c r="C1" s="176"/>
      <c r="D1" s="176"/>
      <c r="E1" s="177"/>
      <c r="F1" s="165"/>
      <c r="G1" s="177"/>
      <c r="H1" s="177"/>
      <c r="I1" s="178">
        <f>'Farm ID'!B13</f>
        <v>42826</v>
      </c>
      <c r="J1" s="179" t="s">
        <v>240</v>
      </c>
      <c r="K1" s="178">
        <f>'Farm ID'!D13</f>
        <v>43190</v>
      </c>
      <c r="L1" s="177"/>
      <c r="M1" s="177"/>
      <c r="N1" s="177"/>
      <c r="O1" s="165"/>
      <c r="P1" s="165"/>
      <c r="Q1" s="165"/>
      <c r="R1" s="177"/>
      <c r="S1" s="177"/>
      <c r="T1" s="177"/>
      <c r="U1" s="177"/>
    </row>
    <row r="2" spans="1:21" x14ac:dyDescent="0.2">
      <c r="B2" s="170"/>
      <c r="C2" s="180"/>
      <c r="D2" s="180"/>
      <c r="E2" s="166"/>
      <c r="F2" s="166"/>
      <c r="G2" s="166"/>
      <c r="H2" s="166"/>
      <c r="I2" s="166"/>
      <c r="J2" s="166"/>
      <c r="K2" s="166"/>
      <c r="L2" s="166"/>
      <c r="M2" s="166"/>
      <c r="N2" s="166"/>
      <c r="O2" s="166"/>
      <c r="P2" s="166"/>
      <c r="Q2" s="181"/>
      <c r="R2" s="166"/>
      <c r="S2" s="166"/>
      <c r="T2" s="166"/>
      <c r="U2" s="166"/>
    </row>
    <row r="3" spans="1:21" s="37" customFormat="1" ht="19.5" x14ac:dyDescent="0.35">
      <c r="B3" s="171" t="s">
        <v>168</v>
      </c>
      <c r="C3" s="288" t="str">
        <f>'Farm ID'!B3</f>
        <v>John Williams, Pinetree Farm</v>
      </c>
      <c r="D3" s="288"/>
      <c r="E3" s="289"/>
      <c r="F3" s="171"/>
      <c r="G3" s="171" t="s">
        <v>176</v>
      </c>
      <c r="H3" s="171"/>
      <c r="I3" s="202" t="s">
        <v>177</v>
      </c>
      <c r="J3" s="202"/>
      <c r="K3" s="202"/>
      <c r="L3" s="202"/>
      <c r="M3" s="202"/>
      <c r="N3" s="202"/>
      <c r="O3" s="202"/>
      <c r="P3" s="202"/>
      <c r="Q3" s="203"/>
      <c r="R3" s="171"/>
      <c r="S3" s="187" t="s">
        <v>1</v>
      </c>
      <c r="T3" s="187" t="s">
        <v>2</v>
      </c>
      <c r="U3" s="187"/>
    </row>
    <row r="4" spans="1:21" s="5" customFormat="1" x14ac:dyDescent="0.2">
      <c r="B4" s="172"/>
      <c r="C4" s="182" t="s">
        <v>95</v>
      </c>
      <c r="D4" s="182" t="s">
        <v>93</v>
      </c>
      <c r="E4" s="183"/>
      <c r="F4" s="184"/>
      <c r="G4" s="183"/>
      <c r="H4" s="184"/>
      <c r="I4" s="184"/>
      <c r="J4" s="184"/>
      <c r="K4" s="184"/>
      <c r="L4" s="184"/>
      <c r="M4" s="184"/>
      <c r="N4" s="184"/>
      <c r="O4" s="184"/>
      <c r="P4" s="184"/>
      <c r="Q4" s="184"/>
      <c r="R4" s="184"/>
      <c r="S4" s="186" t="s">
        <v>170</v>
      </c>
      <c r="T4" s="186" t="s">
        <v>170</v>
      </c>
      <c r="U4" s="186" t="s">
        <v>50</v>
      </c>
    </row>
    <row r="5" spans="1:21" s="5" customFormat="1" x14ac:dyDescent="0.2">
      <c r="A5" s="6" t="s">
        <v>92</v>
      </c>
      <c r="B5" s="173"/>
      <c r="C5" s="182" t="s">
        <v>96</v>
      </c>
      <c r="D5" s="182" t="s">
        <v>94</v>
      </c>
      <c r="E5" s="184" t="str">
        <f>VLOOKUP(F150,$D$150:$E$161,2)</f>
        <v>April</v>
      </c>
      <c r="F5" s="185" t="str">
        <f>VLOOKUP(F151,$D$150:$E$161,2)</f>
        <v>May</v>
      </c>
      <c r="G5" s="185" t="str">
        <f>VLOOKUP(F152,$D$150:$E$161,2)</f>
        <v>June</v>
      </c>
      <c r="H5" s="185" t="str">
        <f>VLOOKUP(F153,$D$150:$E$161,2)</f>
        <v>July</v>
      </c>
      <c r="I5" s="185" t="str">
        <f>VLOOKUP(F154,$D$150:$E$161,2)</f>
        <v>Aug</v>
      </c>
      <c r="J5" s="185" t="str">
        <f>VLOOKUP(F155,$D$150:$E$161,2)</f>
        <v>Sept</v>
      </c>
      <c r="K5" s="185" t="str">
        <f>VLOOKUP(F156,$D$150:$E$161,2)</f>
        <v>Oct</v>
      </c>
      <c r="L5" s="185" t="str">
        <f>VLOOKUP($F$157,$D$150:$E$161,2)</f>
        <v>Nov</v>
      </c>
      <c r="M5" s="185" t="str">
        <f>VLOOKUP($F$158,$D$150:$E$161,2)</f>
        <v>Dec</v>
      </c>
      <c r="N5" s="185" t="str">
        <f>VLOOKUP($F$159,$D$150:$E$161,2)</f>
        <v>Jan</v>
      </c>
      <c r="O5" s="185" t="str">
        <f>VLOOKUP($F$160,$D$150:$E$161,2)</f>
        <v>Feb</v>
      </c>
      <c r="P5" s="185" t="str">
        <f>VLOOKUP($F$161,$D$150:$E$161,2)</f>
        <v>March</v>
      </c>
      <c r="Q5" s="172"/>
      <c r="R5" s="172"/>
      <c r="S5" s="186" t="s">
        <v>49</v>
      </c>
      <c r="T5" s="186" t="s">
        <v>49</v>
      </c>
      <c r="U5" s="186" t="s">
        <v>51</v>
      </c>
    </row>
    <row r="6" spans="1:21" x14ac:dyDescent="0.2">
      <c r="B6" s="144"/>
      <c r="C6" s="161"/>
      <c r="D6" s="161"/>
      <c r="E6" s="144"/>
      <c r="F6" s="144"/>
      <c r="G6" s="144"/>
      <c r="H6" s="144"/>
      <c r="I6" s="144"/>
      <c r="J6" s="144"/>
      <c r="K6" s="144"/>
      <c r="L6" s="144"/>
      <c r="M6" s="144"/>
      <c r="N6" s="144"/>
      <c r="O6" s="144"/>
      <c r="P6" s="144"/>
      <c r="Q6" s="188"/>
      <c r="R6" s="144"/>
      <c r="S6" s="170"/>
      <c r="T6" s="170"/>
      <c r="U6" s="170"/>
    </row>
    <row r="7" spans="1:21" x14ac:dyDescent="0.2">
      <c r="B7" s="144" t="s">
        <v>147</v>
      </c>
      <c r="C7" s="161">
        <f>'Trading income assumptions'!G25</f>
        <v>15000</v>
      </c>
      <c r="D7" s="161">
        <f t="shared" ref="D7:D40" si="0">SUM(E7:P7)-C7</f>
        <v>0</v>
      </c>
      <c r="E7" s="201"/>
      <c r="F7" s="201"/>
      <c r="G7" s="201"/>
      <c r="H7" s="201"/>
      <c r="I7" s="201"/>
      <c r="J7" s="201">
        <v>5000</v>
      </c>
      <c r="K7" s="201">
        <v>10000</v>
      </c>
      <c r="L7" s="201"/>
      <c r="M7" s="201"/>
      <c r="N7" s="201"/>
      <c r="O7" s="201"/>
      <c r="P7" s="201"/>
      <c r="Q7" s="188">
        <f t="shared" ref="Q7:Q16" si="1">SUM(E7:P7)</f>
        <v>15000</v>
      </c>
      <c r="R7" s="144"/>
      <c r="S7" s="190">
        <f>'Trading income assumptions'!G28</f>
        <v>5000</v>
      </c>
      <c r="T7" s="190">
        <f>'Trading income assumptions'!G31</f>
        <v>0</v>
      </c>
      <c r="U7" s="190">
        <f t="shared" ref="U7:U27" si="2">Q7-S7+T7</f>
        <v>10000</v>
      </c>
    </row>
    <row r="8" spans="1:21" x14ac:dyDescent="0.2">
      <c r="B8" s="144" t="s">
        <v>148</v>
      </c>
      <c r="C8" s="161">
        <f>'Trading income assumptions'!G41</f>
        <v>54000</v>
      </c>
      <c r="D8" s="161">
        <f t="shared" si="0"/>
        <v>0</v>
      </c>
      <c r="E8" s="201"/>
      <c r="F8" s="201"/>
      <c r="G8" s="201"/>
      <c r="H8" s="201"/>
      <c r="I8" s="201">
        <v>12000</v>
      </c>
      <c r="J8" s="201">
        <v>18000</v>
      </c>
      <c r="K8" s="201">
        <v>24000</v>
      </c>
      <c r="L8" s="201"/>
      <c r="M8" s="201"/>
      <c r="N8" s="201"/>
      <c r="O8" s="201"/>
      <c r="P8" s="201"/>
      <c r="Q8" s="188">
        <f t="shared" si="1"/>
        <v>54000</v>
      </c>
      <c r="R8" s="144"/>
      <c r="S8" s="190">
        <f>'Trading income assumptions'!G44</f>
        <v>0</v>
      </c>
      <c r="T8" s="190">
        <f>'Trading income assumptions'!G47</f>
        <v>0</v>
      </c>
      <c r="U8" s="190">
        <f t="shared" si="2"/>
        <v>54000</v>
      </c>
    </row>
    <row r="9" spans="1:21" x14ac:dyDescent="0.2">
      <c r="B9" s="144" t="s">
        <v>149</v>
      </c>
      <c r="C9" s="161">
        <f>'Trading income assumptions'!G57</f>
        <v>8000</v>
      </c>
      <c r="D9" s="161">
        <f t="shared" si="0"/>
        <v>0</v>
      </c>
      <c r="E9" s="201"/>
      <c r="F9" s="201"/>
      <c r="G9" s="201"/>
      <c r="H9" s="201"/>
      <c r="I9" s="201"/>
      <c r="J9" s="201">
        <v>8000</v>
      </c>
      <c r="K9" s="201"/>
      <c r="L9" s="201"/>
      <c r="M9" s="201"/>
      <c r="N9" s="201"/>
      <c r="O9" s="201"/>
      <c r="P9" s="201"/>
      <c r="Q9" s="188">
        <f t="shared" si="1"/>
        <v>8000</v>
      </c>
      <c r="R9" s="144"/>
      <c r="S9" s="190">
        <f>'Trading income assumptions'!G60</f>
        <v>0</v>
      </c>
      <c r="T9" s="190">
        <f>'Trading income assumptions'!G63</f>
        <v>0</v>
      </c>
      <c r="U9" s="190">
        <f t="shared" si="2"/>
        <v>8000</v>
      </c>
    </row>
    <row r="10" spans="1:21" x14ac:dyDescent="0.2">
      <c r="B10" s="144" t="s">
        <v>121</v>
      </c>
      <c r="C10" s="161">
        <f>'Trading income assumptions'!G73</f>
        <v>10425</v>
      </c>
      <c r="D10" s="161">
        <f t="shared" si="0"/>
        <v>0</v>
      </c>
      <c r="E10" s="201"/>
      <c r="F10" s="201"/>
      <c r="G10" s="201"/>
      <c r="H10" s="201"/>
      <c r="I10" s="201">
        <f>325+8100</f>
        <v>8425</v>
      </c>
      <c r="J10" s="201"/>
      <c r="K10" s="201"/>
      <c r="L10" s="201"/>
      <c r="M10" s="201"/>
      <c r="N10" s="201"/>
      <c r="O10" s="201">
        <v>2000</v>
      </c>
      <c r="P10" s="201"/>
      <c r="Q10" s="188">
        <f t="shared" si="1"/>
        <v>10425</v>
      </c>
      <c r="R10" s="144"/>
      <c r="S10" s="190">
        <f>'Trading income assumptions'!G76</f>
        <v>0</v>
      </c>
      <c r="T10" s="190">
        <f>'Trading income assumptions'!G79</f>
        <v>0</v>
      </c>
      <c r="U10" s="190">
        <f t="shared" si="2"/>
        <v>10425</v>
      </c>
    </row>
    <row r="11" spans="1:21" x14ac:dyDescent="0.2">
      <c r="B11" s="144" t="s">
        <v>122</v>
      </c>
      <c r="C11" s="161">
        <f>'Trading income assumptions'!G83</f>
        <v>3840</v>
      </c>
      <c r="D11" s="161">
        <f t="shared" si="0"/>
        <v>0</v>
      </c>
      <c r="E11" s="201"/>
      <c r="F11" s="201"/>
      <c r="G11" s="201"/>
      <c r="H11" s="201"/>
      <c r="I11" s="201">
        <v>3840</v>
      </c>
      <c r="J11" s="201"/>
      <c r="K11" s="201"/>
      <c r="L11" s="201"/>
      <c r="M11" s="201"/>
      <c r="N11" s="201"/>
      <c r="O11" s="201"/>
      <c r="P11" s="201"/>
      <c r="Q11" s="188">
        <f t="shared" si="1"/>
        <v>3840</v>
      </c>
      <c r="R11" s="144"/>
      <c r="S11" s="190">
        <f>'Trading income assumptions'!G86</f>
        <v>0</v>
      </c>
      <c r="T11" s="190">
        <f>'Trading income assumptions'!G89</f>
        <v>0</v>
      </c>
      <c r="U11" s="190">
        <f t="shared" si="2"/>
        <v>3840</v>
      </c>
    </row>
    <row r="12" spans="1:21" x14ac:dyDescent="0.2">
      <c r="B12" s="144" t="s">
        <v>123</v>
      </c>
      <c r="C12" s="161">
        <f>'Trading income assumptions'!G99</f>
        <v>58900</v>
      </c>
      <c r="D12" s="161">
        <f t="shared" si="0"/>
        <v>0</v>
      </c>
      <c r="E12" s="201">
        <v>58900</v>
      </c>
      <c r="F12" s="201"/>
      <c r="G12" s="201"/>
      <c r="H12" s="201"/>
      <c r="I12" s="201"/>
      <c r="J12" s="201"/>
      <c r="K12" s="201"/>
      <c r="L12" s="201"/>
      <c r="M12" s="201"/>
      <c r="N12" s="201"/>
      <c r="O12" s="201"/>
      <c r="P12" s="201"/>
      <c r="Q12" s="188">
        <f t="shared" si="1"/>
        <v>58900</v>
      </c>
      <c r="R12" s="144"/>
      <c r="S12" s="190">
        <f>'Trading income assumptions'!G102</f>
        <v>0</v>
      </c>
      <c r="T12" s="190">
        <f>'Trading income assumptions'!G105</f>
        <v>18750</v>
      </c>
      <c r="U12" s="190">
        <f t="shared" si="2"/>
        <v>77650</v>
      </c>
    </row>
    <row r="13" spans="1:21" x14ac:dyDescent="0.2">
      <c r="B13" s="144" t="s">
        <v>124</v>
      </c>
      <c r="C13" s="161">
        <f>'Trading income assumptions'!G115</f>
        <v>0</v>
      </c>
      <c r="D13" s="161">
        <f t="shared" si="0"/>
        <v>0</v>
      </c>
      <c r="E13" s="201"/>
      <c r="F13" s="201"/>
      <c r="G13" s="201"/>
      <c r="H13" s="201"/>
      <c r="I13" s="201"/>
      <c r="J13" s="201"/>
      <c r="K13" s="201"/>
      <c r="L13" s="201"/>
      <c r="M13" s="201"/>
      <c r="N13" s="201"/>
      <c r="O13" s="201"/>
      <c r="P13" s="201"/>
      <c r="Q13" s="188">
        <f t="shared" si="1"/>
        <v>0</v>
      </c>
      <c r="R13" s="144"/>
      <c r="S13" s="190">
        <f>'Trading income assumptions'!G118</f>
        <v>0</v>
      </c>
      <c r="T13" s="190">
        <f>'Trading income assumptions'!G121</f>
        <v>0</v>
      </c>
      <c r="U13" s="190">
        <f t="shared" si="2"/>
        <v>0</v>
      </c>
    </row>
    <row r="14" spans="1:21" x14ac:dyDescent="0.2">
      <c r="B14" s="144" t="s">
        <v>125</v>
      </c>
      <c r="C14" s="161">
        <f>'Trading income assumptions'!G131</f>
        <v>1200</v>
      </c>
      <c r="D14" s="161">
        <f t="shared" si="0"/>
        <v>0</v>
      </c>
      <c r="E14" s="201"/>
      <c r="F14" s="201"/>
      <c r="G14" s="201"/>
      <c r="H14" s="201"/>
      <c r="I14" s="201"/>
      <c r="J14" s="201"/>
      <c r="K14" s="201"/>
      <c r="L14" s="201"/>
      <c r="M14" s="201"/>
      <c r="N14" s="201"/>
      <c r="O14" s="201">
        <v>1200</v>
      </c>
      <c r="P14" s="201"/>
      <c r="Q14" s="188">
        <f t="shared" si="1"/>
        <v>1200</v>
      </c>
      <c r="R14" s="144"/>
      <c r="S14" s="190">
        <f>'Trading income assumptions'!G134</f>
        <v>0</v>
      </c>
      <c r="T14" s="190">
        <f>'Trading income assumptions'!G137</f>
        <v>0</v>
      </c>
      <c r="U14" s="190">
        <f t="shared" si="2"/>
        <v>1200</v>
      </c>
    </row>
    <row r="15" spans="1:21" x14ac:dyDescent="0.2">
      <c r="B15" s="144" t="s">
        <v>150</v>
      </c>
      <c r="C15" s="161">
        <f>'Trading income assumptions'!G147</f>
        <v>0</v>
      </c>
      <c r="D15" s="161">
        <f t="shared" si="0"/>
        <v>0</v>
      </c>
      <c r="E15" s="201"/>
      <c r="F15" s="201"/>
      <c r="G15" s="201"/>
      <c r="H15" s="201"/>
      <c r="I15" s="201"/>
      <c r="J15" s="201"/>
      <c r="K15" s="201"/>
      <c r="L15" s="201"/>
      <c r="M15" s="201"/>
      <c r="N15" s="201"/>
      <c r="O15" s="201"/>
      <c r="P15" s="201"/>
      <c r="Q15" s="188">
        <f t="shared" si="1"/>
        <v>0</v>
      </c>
      <c r="R15" s="144"/>
      <c r="S15" s="190">
        <f>'Trading income assumptions'!G150</f>
        <v>0</v>
      </c>
      <c r="T15" s="190">
        <f>'Trading income assumptions'!G153</f>
        <v>0</v>
      </c>
      <c r="U15" s="190">
        <f t="shared" si="2"/>
        <v>0</v>
      </c>
    </row>
    <row r="16" spans="1:21" x14ac:dyDescent="0.2">
      <c r="B16" s="144" t="s">
        <v>126</v>
      </c>
      <c r="C16" s="161">
        <f>'Trading income assumptions'!G163</f>
        <v>10700</v>
      </c>
      <c r="D16" s="161">
        <f t="shared" si="0"/>
        <v>0</v>
      </c>
      <c r="E16" s="201"/>
      <c r="F16" s="201"/>
      <c r="G16" s="201"/>
      <c r="H16" s="201"/>
      <c r="I16" s="201"/>
      <c r="J16" s="201">
        <v>9600</v>
      </c>
      <c r="K16" s="201"/>
      <c r="L16" s="201">
        <v>1100</v>
      </c>
      <c r="M16" s="201"/>
      <c r="N16" s="201"/>
      <c r="O16" s="201"/>
      <c r="P16" s="201"/>
      <c r="Q16" s="188">
        <f t="shared" si="1"/>
        <v>10700</v>
      </c>
      <c r="R16" s="144"/>
      <c r="S16" s="190">
        <f>'Trading income assumptions'!G166</f>
        <v>0</v>
      </c>
      <c r="T16" s="190">
        <f>'Trading income assumptions'!G169</f>
        <v>0</v>
      </c>
      <c r="U16" s="190">
        <f t="shared" si="2"/>
        <v>10700</v>
      </c>
    </row>
    <row r="17" spans="2:23" x14ac:dyDescent="0.2">
      <c r="B17" s="164" t="s">
        <v>23</v>
      </c>
      <c r="C17" s="162">
        <f>'Trading income assumptions'!G183</f>
        <v>0</v>
      </c>
      <c r="D17" s="161">
        <f t="shared" si="0"/>
        <v>0</v>
      </c>
      <c r="E17" s="204"/>
      <c r="F17" s="204"/>
      <c r="G17" s="204"/>
      <c r="H17" s="204"/>
      <c r="I17" s="204"/>
      <c r="J17" s="204"/>
      <c r="K17" s="204"/>
      <c r="L17" s="204"/>
      <c r="M17" s="204"/>
      <c r="N17" s="204"/>
      <c r="O17" s="204"/>
      <c r="P17" s="204"/>
      <c r="Q17" s="188">
        <f>SUM(E17:P17)</f>
        <v>0</v>
      </c>
      <c r="R17" s="190"/>
      <c r="S17" s="190">
        <f>'Trading income assumptions'!G186</f>
        <v>0</v>
      </c>
      <c r="T17" s="190">
        <f>'Trading income assumptions'!G189</f>
        <v>0</v>
      </c>
      <c r="U17" s="190">
        <f t="shared" si="2"/>
        <v>0</v>
      </c>
    </row>
    <row r="18" spans="2:23" x14ac:dyDescent="0.2">
      <c r="B18" s="157" t="s">
        <v>24</v>
      </c>
      <c r="C18" s="163">
        <f>'Trading income assumptions'!G199</f>
        <v>0</v>
      </c>
      <c r="D18" s="161">
        <f t="shared" si="0"/>
        <v>0</v>
      </c>
      <c r="E18" s="204"/>
      <c r="F18" s="204"/>
      <c r="G18" s="204"/>
      <c r="H18" s="204"/>
      <c r="I18" s="204"/>
      <c r="J18" s="204"/>
      <c r="K18" s="204"/>
      <c r="L18" s="204"/>
      <c r="M18" s="204"/>
      <c r="N18" s="204"/>
      <c r="O18" s="204"/>
      <c r="P18" s="204"/>
      <c r="Q18" s="188">
        <f>SUM(E18:P18)</f>
        <v>0</v>
      </c>
      <c r="R18" s="190"/>
      <c r="S18" s="190">
        <f>'Trading income assumptions'!G202</f>
        <v>0</v>
      </c>
      <c r="T18" s="190">
        <f>'Trading income assumptions'!G205</f>
        <v>0</v>
      </c>
      <c r="U18" s="190">
        <f t="shared" si="2"/>
        <v>0</v>
      </c>
    </row>
    <row r="19" spans="2:23" x14ac:dyDescent="0.2">
      <c r="B19" s="157" t="s">
        <v>151</v>
      </c>
      <c r="C19" s="163">
        <f>'Trading income assumptions'!G215</f>
        <v>0</v>
      </c>
      <c r="D19" s="161">
        <f t="shared" si="0"/>
        <v>0</v>
      </c>
      <c r="E19" s="204"/>
      <c r="F19" s="204"/>
      <c r="G19" s="204"/>
      <c r="H19" s="204"/>
      <c r="I19" s="204"/>
      <c r="J19" s="204"/>
      <c r="K19" s="204"/>
      <c r="L19" s="204"/>
      <c r="M19" s="204"/>
      <c r="N19" s="204"/>
      <c r="O19" s="204"/>
      <c r="P19" s="204"/>
      <c r="Q19" s="188">
        <f t="shared" ref="Q19:Q42" si="3">SUM(E19:P19)</f>
        <v>0</v>
      </c>
      <c r="R19" s="190"/>
      <c r="S19" s="190">
        <f>'Trading income assumptions'!G218</f>
        <v>0</v>
      </c>
      <c r="T19" s="190">
        <f>'Trading income assumptions'!G221</f>
        <v>0</v>
      </c>
      <c r="U19" s="190">
        <f t="shared" si="2"/>
        <v>0</v>
      </c>
    </row>
    <row r="20" spans="2:23" x14ac:dyDescent="0.2">
      <c r="B20" s="164" t="s">
        <v>127</v>
      </c>
      <c r="C20" s="162">
        <f>'Trading income assumptions'!G231</f>
        <v>0</v>
      </c>
      <c r="D20" s="161">
        <f t="shared" si="0"/>
        <v>0</v>
      </c>
      <c r="E20" s="204"/>
      <c r="F20" s="204"/>
      <c r="G20" s="204"/>
      <c r="H20" s="204"/>
      <c r="I20" s="204"/>
      <c r="J20" s="204"/>
      <c r="K20" s="204"/>
      <c r="L20" s="204"/>
      <c r="M20" s="204"/>
      <c r="N20" s="204"/>
      <c r="O20" s="204"/>
      <c r="P20" s="204"/>
      <c r="Q20" s="188">
        <f t="shared" si="3"/>
        <v>0</v>
      </c>
      <c r="R20" s="190"/>
      <c r="S20" s="190">
        <f>'Trading income assumptions'!G234</f>
        <v>0</v>
      </c>
      <c r="T20" s="190">
        <f>'Trading income assumptions'!G237</f>
        <v>0</v>
      </c>
      <c r="U20" s="190">
        <f t="shared" si="2"/>
        <v>0</v>
      </c>
    </row>
    <row r="21" spans="2:23" x14ac:dyDescent="0.2">
      <c r="B21" s="164" t="s">
        <v>160</v>
      </c>
      <c r="C21" s="162">
        <f>'Trading income assumptions'!G247</f>
        <v>0</v>
      </c>
      <c r="D21" s="161">
        <f t="shared" ref="D21:D27" si="4">SUM(E21:P21)-C21</f>
        <v>0</v>
      </c>
      <c r="E21" s="204"/>
      <c r="F21" s="204"/>
      <c r="G21" s="204"/>
      <c r="H21" s="204"/>
      <c r="I21" s="204"/>
      <c r="J21" s="204"/>
      <c r="K21" s="204"/>
      <c r="L21" s="204"/>
      <c r="M21" s="204"/>
      <c r="N21" s="204"/>
      <c r="O21" s="204"/>
      <c r="P21" s="204"/>
      <c r="Q21" s="188">
        <f t="shared" si="3"/>
        <v>0</v>
      </c>
      <c r="R21" s="190"/>
      <c r="S21" s="190">
        <f>'Trading income assumptions'!G250</f>
        <v>0</v>
      </c>
      <c r="T21" s="190">
        <f>'Trading income assumptions'!G253</f>
        <v>0</v>
      </c>
      <c r="U21" s="190">
        <f t="shared" si="2"/>
        <v>0</v>
      </c>
    </row>
    <row r="22" spans="2:23" x14ac:dyDescent="0.2">
      <c r="B22" s="164" t="s">
        <v>161</v>
      </c>
      <c r="C22" s="162">
        <f>'Trading income assumptions'!G263</f>
        <v>0</v>
      </c>
      <c r="D22" s="161">
        <f t="shared" si="4"/>
        <v>0</v>
      </c>
      <c r="E22" s="204"/>
      <c r="F22" s="204"/>
      <c r="G22" s="204"/>
      <c r="H22" s="204"/>
      <c r="I22" s="204"/>
      <c r="J22" s="204"/>
      <c r="K22" s="204"/>
      <c r="L22" s="204"/>
      <c r="M22" s="204"/>
      <c r="N22" s="204"/>
      <c r="O22" s="204"/>
      <c r="P22" s="204"/>
      <c r="Q22" s="188">
        <f t="shared" si="3"/>
        <v>0</v>
      </c>
      <c r="R22" s="190"/>
      <c r="S22" s="190">
        <f>'Trading income assumptions'!G266</f>
        <v>0</v>
      </c>
      <c r="T22" s="190">
        <f>'Trading income assumptions'!G269</f>
        <v>0</v>
      </c>
      <c r="U22" s="190">
        <f t="shared" si="2"/>
        <v>0</v>
      </c>
    </row>
    <row r="23" spans="2:23" x14ac:dyDescent="0.2">
      <c r="B23" s="164" t="s">
        <v>166</v>
      </c>
      <c r="C23" s="162">
        <f>'Trading income assumptions'!G279</f>
        <v>0</v>
      </c>
      <c r="D23" s="161">
        <f t="shared" si="4"/>
        <v>0</v>
      </c>
      <c r="E23" s="204"/>
      <c r="F23" s="204"/>
      <c r="G23" s="204"/>
      <c r="H23" s="204"/>
      <c r="I23" s="204"/>
      <c r="J23" s="204"/>
      <c r="K23" s="204"/>
      <c r="L23" s="204"/>
      <c r="M23" s="204"/>
      <c r="N23" s="204"/>
      <c r="O23" s="204"/>
      <c r="P23" s="204"/>
      <c r="Q23" s="188">
        <f t="shared" si="3"/>
        <v>0</v>
      </c>
      <c r="R23" s="190"/>
      <c r="S23" s="190">
        <f>'Trading income assumptions'!G282</f>
        <v>0</v>
      </c>
      <c r="T23" s="190">
        <f>'Trading income assumptions'!G285</f>
        <v>0</v>
      </c>
      <c r="U23" s="190">
        <f t="shared" si="2"/>
        <v>0</v>
      </c>
    </row>
    <row r="24" spans="2:23" x14ac:dyDescent="0.2">
      <c r="B24" s="164" t="s">
        <v>163</v>
      </c>
      <c r="C24" s="162">
        <f>'Trading income assumptions'!G295</f>
        <v>0</v>
      </c>
      <c r="D24" s="161">
        <f t="shared" si="4"/>
        <v>0</v>
      </c>
      <c r="E24" s="204"/>
      <c r="F24" s="204"/>
      <c r="G24" s="204"/>
      <c r="H24" s="204"/>
      <c r="I24" s="204"/>
      <c r="J24" s="204"/>
      <c r="K24" s="204"/>
      <c r="L24" s="204"/>
      <c r="M24" s="204"/>
      <c r="N24" s="204"/>
      <c r="O24" s="204"/>
      <c r="P24" s="204"/>
      <c r="Q24" s="188">
        <f t="shared" si="3"/>
        <v>0</v>
      </c>
      <c r="R24" s="190"/>
      <c r="S24" s="190">
        <f>'Trading income assumptions'!G298</f>
        <v>0</v>
      </c>
      <c r="T24" s="190">
        <f>'Trading income assumptions'!G301</f>
        <v>0</v>
      </c>
      <c r="U24" s="190">
        <f t="shared" si="2"/>
        <v>0</v>
      </c>
    </row>
    <row r="25" spans="2:23" x14ac:dyDescent="0.2">
      <c r="B25" s="164" t="s">
        <v>164</v>
      </c>
      <c r="C25" s="162">
        <f>'Trading income assumptions'!G311</f>
        <v>0</v>
      </c>
      <c r="D25" s="161">
        <f t="shared" si="4"/>
        <v>0</v>
      </c>
      <c r="E25" s="204"/>
      <c r="F25" s="204"/>
      <c r="G25" s="204"/>
      <c r="H25" s="204"/>
      <c r="I25" s="204"/>
      <c r="J25" s="204"/>
      <c r="K25" s="204"/>
      <c r="L25" s="204"/>
      <c r="M25" s="204"/>
      <c r="N25" s="204"/>
      <c r="O25" s="204"/>
      <c r="P25" s="204"/>
      <c r="Q25" s="188">
        <f t="shared" si="3"/>
        <v>0</v>
      </c>
      <c r="R25" s="190"/>
      <c r="S25" s="190">
        <f>'Trading income assumptions'!G314</f>
        <v>0</v>
      </c>
      <c r="T25" s="190">
        <f>'Trading income assumptions'!G317</f>
        <v>0</v>
      </c>
      <c r="U25" s="190">
        <f t="shared" si="2"/>
        <v>0</v>
      </c>
    </row>
    <row r="26" spans="2:23" x14ac:dyDescent="0.2">
      <c r="B26" s="164" t="s">
        <v>165</v>
      </c>
      <c r="C26" s="162">
        <f>'Trading income assumptions'!G327</f>
        <v>0</v>
      </c>
      <c r="D26" s="161">
        <f t="shared" si="4"/>
        <v>0</v>
      </c>
      <c r="E26" s="204"/>
      <c r="F26" s="204"/>
      <c r="G26" s="204"/>
      <c r="H26" s="204"/>
      <c r="I26" s="204"/>
      <c r="J26" s="204"/>
      <c r="K26" s="204"/>
      <c r="L26" s="204"/>
      <c r="M26" s="204"/>
      <c r="N26" s="204"/>
      <c r="O26" s="204"/>
      <c r="P26" s="204"/>
      <c r="Q26" s="188">
        <f t="shared" si="3"/>
        <v>0</v>
      </c>
      <c r="R26" s="190"/>
      <c r="S26" s="190">
        <f>'Trading income assumptions'!G330</f>
        <v>0</v>
      </c>
      <c r="T26" s="190">
        <f>'Trading income assumptions'!G333</f>
        <v>0</v>
      </c>
      <c r="U26" s="190">
        <f t="shared" si="2"/>
        <v>0</v>
      </c>
    </row>
    <row r="27" spans="2:23" x14ac:dyDescent="0.2">
      <c r="B27" s="164" t="s">
        <v>167</v>
      </c>
      <c r="C27" s="162">
        <f>F350</f>
        <v>0</v>
      </c>
      <c r="D27" s="161">
        <f t="shared" si="4"/>
        <v>0</v>
      </c>
      <c r="E27" s="204"/>
      <c r="F27" s="204"/>
      <c r="G27" s="204"/>
      <c r="H27" s="204"/>
      <c r="I27" s="204"/>
      <c r="J27" s="204"/>
      <c r="K27" s="204"/>
      <c r="L27" s="204"/>
      <c r="M27" s="204"/>
      <c r="N27" s="204"/>
      <c r="O27" s="204"/>
      <c r="P27" s="204"/>
      <c r="Q27" s="188">
        <f t="shared" si="3"/>
        <v>0</v>
      </c>
      <c r="R27" s="190"/>
      <c r="S27" s="190">
        <f>'Trading income assumptions'!G346</f>
        <v>0</v>
      </c>
      <c r="T27" s="190">
        <f>'Trading income assumptions'!G349</f>
        <v>0</v>
      </c>
      <c r="U27" s="190">
        <f t="shared" si="2"/>
        <v>0</v>
      </c>
      <c r="W27" s="7">
        <f>SUM(U7:U27)</f>
        <v>175815</v>
      </c>
    </row>
    <row r="28" spans="2:23" x14ac:dyDescent="0.2">
      <c r="B28" s="164"/>
      <c r="C28" s="164"/>
      <c r="D28" s="164"/>
      <c r="E28" s="164"/>
      <c r="F28" s="164"/>
      <c r="G28" s="164"/>
      <c r="H28" s="164"/>
      <c r="I28" s="164"/>
      <c r="J28" s="164"/>
      <c r="K28" s="164"/>
      <c r="L28" s="164"/>
      <c r="M28" s="164"/>
      <c r="N28" s="164"/>
      <c r="O28" s="164"/>
      <c r="P28" s="164"/>
      <c r="Q28" s="164"/>
      <c r="R28" s="190"/>
      <c r="S28" s="190"/>
      <c r="T28" s="190"/>
      <c r="U28" s="190"/>
    </row>
    <row r="29" spans="2:23" x14ac:dyDescent="0.2">
      <c r="B29" s="164" t="s">
        <v>116</v>
      </c>
      <c r="C29" s="162">
        <f>'Trading income assumptions'!G359</f>
        <v>50000</v>
      </c>
      <c r="D29" s="161">
        <f t="shared" si="0"/>
        <v>0</v>
      </c>
      <c r="E29" s="204"/>
      <c r="F29" s="204">
        <v>40000</v>
      </c>
      <c r="G29" s="204"/>
      <c r="H29" s="204">
        <v>10000</v>
      </c>
      <c r="I29" s="204"/>
      <c r="J29" s="204"/>
      <c r="K29" s="204"/>
      <c r="L29" s="204"/>
      <c r="M29" s="204"/>
      <c r="N29" s="204"/>
      <c r="O29" s="204"/>
      <c r="P29" s="204"/>
      <c r="Q29" s="188">
        <f t="shared" si="3"/>
        <v>50000</v>
      </c>
      <c r="R29" s="190"/>
      <c r="S29" s="190">
        <f>'Trading income assumptions'!G362</f>
        <v>0</v>
      </c>
      <c r="T29" s="190">
        <f>'Trading income assumptions'!G365</f>
        <v>0</v>
      </c>
      <c r="U29" s="190">
        <f t="shared" ref="U29:U34" si="5">Q29-S29+T29</f>
        <v>50000</v>
      </c>
    </row>
    <row r="30" spans="2:23" x14ac:dyDescent="0.2">
      <c r="B30" s="144" t="s">
        <v>153</v>
      </c>
      <c r="C30" s="161">
        <f>'Trading income assumptions'!G375</f>
        <v>6424</v>
      </c>
      <c r="D30" s="161">
        <f>SUM(E30:P30)-C30</f>
        <v>0</v>
      </c>
      <c r="E30" s="205"/>
      <c r="F30" s="205"/>
      <c r="G30" s="205"/>
      <c r="H30" s="205">
        <v>6424</v>
      </c>
      <c r="I30" s="205"/>
      <c r="J30" s="205"/>
      <c r="K30" s="205"/>
      <c r="L30" s="205"/>
      <c r="M30" s="205"/>
      <c r="N30" s="205"/>
      <c r="O30" s="205"/>
      <c r="P30" s="205"/>
      <c r="Q30" s="188">
        <f>SUM(E30:P30)</f>
        <v>6424</v>
      </c>
      <c r="R30" s="144"/>
      <c r="S30" s="190">
        <f>'Trading income assumptions'!G378</f>
        <v>6424</v>
      </c>
      <c r="T30" s="190">
        <f>'Trading income assumptions'!G381</f>
        <v>6160</v>
      </c>
      <c r="U30" s="190">
        <f t="shared" si="5"/>
        <v>6160</v>
      </c>
    </row>
    <row r="31" spans="2:23" x14ac:dyDescent="0.2">
      <c r="B31" s="164" t="s">
        <v>298</v>
      </c>
      <c r="C31" s="162">
        <f>'Trading income assumptions'!G391</f>
        <v>6000</v>
      </c>
      <c r="D31" s="161">
        <f t="shared" si="0"/>
        <v>0</v>
      </c>
      <c r="E31" s="204"/>
      <c r="F31" s="204">
        <v>6000</v>
      </c>
      <c r="G31" s="204"/>
      <c r="H31" s="204"/>
      <c r="I31" s="204"/>
      <c r="J31" s="204"/>
      <c r="K31" s="204"/>
      <c r="L31" s="204"/>
      <c r="M31" s="204"/>
      <c r="N31" s="204"/>
      <c r="O31" s="204"/>
      <c r="P31" s="204"/>
      <c r="Q31" s="188">
        <f t="shared" si="3"/>
        <v>6000</v>
      </c>
      <c r="R31" s="190"/>
      <c r="S31" s="190">
        <f>'Trading income assumptions'!G394</f>
        <v>0</v>
      </c>
      <c r="T31" s="190">
        <f>'Trading income assumptions'!G397</f>
        <v>0</v>
      </c>
      <c r="U31" s="190">
        <f t="shared" si="5"/>
        <v>6000</v>
      </c>
    </row>
    <row r="32" spans="2:23" x14ac:dyDescent="0.2">
      <c r="B32" s="164" t="s">
        <v>120</v>
      </c>
      <c r="C32" s="162">
        <f>'Trading income assumptions'!G407</f>
        <v>300</v>
      </c>
      <c r="D32" s="161">
        <f t="shared" si="0"/>
        <v>0</v>
      </c>
      <c r="E32" s="204"/>
      <c r="F32" s="204"/>
      <c r="G32" s="204">
        <v>300</v>
      </c>
      <c r="H32" s="204"/>
      <c r="I32" s="204"/>
      <c r="J32" s="204"/>
      <c r="K32" s="204"/>
      <c r="L32" s="204"/>
      <c r="M32" s="204"/>
      <c r="N32" s="204"/>
      <c r="O32" s="204"/>
      <c r="P32" s="204"/>
      <c r="Q32" s="188">
        <f t="shared" si="3"/>
        <v>300</v>
      </c>
      <c r="R32" s="190"/>
      <c r="S32" s="190">
        <f>'Trading income assumptions'!G410</f>
        <v>0</v>
      </c>
      <c r="T32" s="190">
        <f>'Trading income assumptions'!G413</f>
        <v>0</v>
      </c>
      <c r="U32" s="190">
        <f t="shared" si="5"/>
        <v>300</v>
      </c>
    </row>
    <row r="33" spans="2:23" x14ac:dyDescent="0.2">
      <c r="B33" s="164" t="s">
        <v>10</v>
      </c>
      <c r="C33" s="162">
        <f>'Trading income assumptions'!G423</f>
        <v>200</v>
      </c>
      <c r="D33" s="161">
        <f t="shared" si="0"/>
        <v>0</v>
      </c>
      <c r="E33" s="204"/>
      <c r="F33" s="204"/>
      <c r="G33" s="204"/>
      <c r="H33" s="204"/>
      <c r="I33" s="204"/>
      <c r="J33" s="204">
        <v>200</v>
      </c>
      <c r="K33" s="204"/>
      <c r="L33" s="204"/>
      <c r="M33" s="204"/>
      <c r="N33" s="204"/>
      <c r="O33" s="204"/>
      <c r="P33" s="204"/>
      <c r="Q33" s="188">
        <f t="shared" si="3"/>
        <v>200</v>
      </c>
      <c r="R33" s="190"/>
      <c r="S33" s="190">
        <f>'Trading income assumptions'!G426</f>
        <v>0</v>
      </c>
      <c r="T33" s="190">
        <f>'Trading income assumptions'!G429</f>
        <v>0</v>
      </c>
      <c r="U33" s="190">
        <f t="shared" si="5"/>
        <v>200</v>
      </c>
    </row>
    <row r="34" spans="2:23" x14ac:dyDescent="0.2">
      <c r="B34" s="164" t="s">
        <v>119</v>
      </c>
      <c r="C34" s="162">
        <f>'Trading income assumptions'!G439</f>
        <v>5000</v>
      </c>
      <c r="D34" s="161">
        <f t="shared" si="0"/>
        <v>0</v>
      </c>
      <c r="E34" s="204"/>
      <c r="F34" s="204"/>
      <c r="G34" s="204"/>
      <c r="H34" s="204">
        <v>1500</v>
      </c>
      <c r="I34" s="204"/>
      <c r="J34" s="204"/>
      <c r="K34" s="204">
        <v>1500</v>
      </c>
      <c r="L34" s="204"/>
      <c r="M34" s="204"/>
      <c r="N34" s="204"/>
      <c r="O34" s="204">
        <v>2000</v>
      </c>
      <c r="P34" s="204"/>
      <c r="Q34" s="188">
        <f t="shared" si="3"/>
        <v>5000</v>
      </c>
      <c r="R34" s="190"/>
      <c r="S34" s="190">
        <f>'Trading income assumptions'!G326</f>
        <v>0</v>
      </c>
      <c r="T34" s="190">
        <f>'Trading income assumptions'!G445</f>
        <v>0</v>
      </c>
      <c r="U34" s="190">
        <f t="shared" si="5"/>
        <v>5000</v>
      </c>
      <c r="W34" s="7">
        <f>SUM(U29:U34)</f>
        <v>67660</v>
      </c>
    </row>
    <row r="35" spans="2:23" x14ac:dyDescent="0.2">
      <c r="B35" s="164"/>
      <c r="C35" s="164"/>
      <c r="D35" s="164"/>
      <c r="E35" s="164"/>
      <c r="F35" s="164"/>
      <c r="G35" s="164"/>
      <c r="H35" s="164"/>
      <c r="I35" s="164"/>
      <c r="J35" s="164"/>
      <c r="K35" s="164"/>
      <c r="L35" s="164"/>
      <c r="M35" s="164"/>
      <c r="N35" s="164"/>
      <c r="O35" s="164"/>
      <c r="P35" s="164"/>
      <c r="Q35" s="164"/>
      <c r="R35" s="190"/>
      <c r="S35" s="170"/>
      <c r="T35" s="170"/>
      <c r="U35" s="190"/>
    </row>
    <row r="36" spans="2:23" x14ac:dyDescent="0.2">
      <c r="B36" s="144" t="s">
        <v>11</v>
      </c>
      <c r="C36" s="161">
        <f>'Cap&amp;Pers income assumptions'!G21</f>
        <v>0</v>
      </c>
      <c r="D36" s="161">
        <f t="shared" si="0"/>
        <v>0</v>
      </c>
      <c r="E36" s="205"/>
      <c r="F36" s="205"/>
      <c r="G36" s="205"/>
      <c r="H36" s="205"/>
      <c r="I36" s="205"/>
      <c r="J36" s="205"/>
      <c r="K36" s="205"/>
      <c r="L36" s="205"/>
      <c r="M36" s="205"/>
      <c r="N36" s="205"/>
      <c r="O36" s="205"/>
      <c r="P36" s="205"/>
      <c r="Q36" s="188">
        <f t="shared" si="3"/>
        <v>0</v>
      </c>
      <c r="R36" s="190"/>
      <c r="S36" s="190">
        <f>'Cap&amp;Pers income assumptions'!G24</f>
        <v>0</v>
      </c>
      <c r="T36" s="190">
        <f>'Cap&amp;Pers income assumptions'!G27</f>
        <v>0</v>
      </c>
      <c r="U36" s="190">
        <f t="shared" ref="U36:U37" si="6">Q36-S36+T36</f>
        <v>0</v>
      </c>
    </row>
    <row r="37" spans="2:23" x14ac:dyDescent="0.2">
      <c r="B37" s="144" t="s">
        <v>118</v>
      </c>
      <c r="C37" s="161">
        <f>'Cap&amp;Pers income assumptions'!G36</f>
        <v>10000</v>
      </c>
      <c r="D37" s="161">
        <f t="shared" si="0"/>
        <v>0</v>
      </c>
      <c r="E37" s="205"/>
      <c r="F37" s="205"/>
      <c r="G37" s="205"/>
      <c r="H37" s="205">
        <v>10000</v>
      </c>
      <c r="I37" s="205"/>
      <c r="J37" s="205"/>
      <c r="K37" s="205"/>
      <c r="L37" s="205"/>
      <c r="M37" s="205"/>
      <c r="N37" s="205"/>
      <c r="O37" s="205"/>
      <c r="P37" s="205"/>
      <c r="Q37" s="188">
        <f t="shared" si="3"/>
        <v>10000</v>
      </c>
      <c r="R37" s="190"/>
      <c r="S37" s="190">
        <f>'Cap&amp;Pers income assumptions'!G39</f>
        <v>0</v>
      </c>
      <c r="T37" s="190">
        <f>'Cap&amp;Pers income assumptions'!G42</f>
        <v>0</v>
      </c>
      <c r="U37" s="190">
        <f t="shared" si="6"/>
        <v>10000</v>
      </c>
    </row>
    <row r="38" spans="2:23" x14ac:dyDescent="0.2">
      <c r="B38" s="144" t="s">
        <v>246</v>
      </c>
      <c r="C38" s="161">
        <f>'Cap&amp;Pers income assumptions'!G51</f>
        <v>0</v>
      </c>
      <c r="D38" s="161">
        <f t="shared" si="0"/>
        <v>0</v>
      </c>
      <c r="E38" s="205"/>
      <c r="F38" s="205"/>
      <c r="G38" s="205"/>
      <c r="H38" s="205"/>
      <c r="I38" s="205"/>
      <c r="J38" s="205"/>
      <c r="K38" s="205"/>
      <c r="L38" s="205"/>
      <c r="M38" s="205"/>
      <c r="N38" s="205"/>
      <c r="O38" s="205"/>
      <c r="P38" s="205"/>
      <c r="Q38" s="188">
        <f t="shared" si="3"/>
        <v>0</v>
      </c>
      <c r="R38" s="190"/>
      <c r="S38" s="33"/>
      <c r="T38" s="33"/>
      <c r="U38" s="34"/>
    </row>
    <row r="39" spans="2:23" x14ac:dyDescent="0.2">
      <c r="B39" s="144" t="s">
        <v>245</v>
      </c>
      <c r="C39" s="161">
        <f>'Cap&amp;Pers income assumptions'!G65</f>
        <v>20000</v>
      </c>
      <c r="D39" s="161">
        <f t="shared" si="0"/>
        <v>0</v>
      </c>
      <c r="E39" s="205">
        <v>20000</v>
      </c>
      <c r="F39" s="205"/>
      <c r="G39" s="205"/>
      <c r="H39" s="205"/>
      <c r="I39" s="205"/>
      <c r="J39" s="205"/>
      <c r="K39" s="205"/>
      <c r="L39" s="205"/>
      <c r="M39" s="205"/>
      <c r="N39" s="205"/>
      <c r="O39" s="205"/>
      <c r="P39" s="205"/>
      <c r="Q39" s="188">
        <f t="shared" si="3"/>
        <v>20000</v>
      </c>
      <c r="R39" s="190"/>
      <c r="S39" s="33"/>
      <c r="T39" s="33"/>
      <c r="U39" s="34"/>
    </row>
    <row r="40" spans="2:23" x14ac:dyDescent="0.2">
      <c r="B40" s="144" t="s">
        <v>159</v>
      </c>
      <c r="C40" s="161">
        <f>'Cap&amp;Pers income assumptions'!G76</f>
        <v>750</v>
      </c>
      <c r="D40" s="161">
        <f t="shared" si="0"/>
        <v>0</v>
      </c>
      <c r="E40" s="205"/>
      <c r="F40" s="205"/>
      <c r="G40" s="205"/>
      <c r="H40" s="205"/>
      <c r="I40" s="205"/>
      <c r="J40" s="205"/>
      <c r="K40" s="205">
        <v>750</v>
      </c>
      <c r="L40" s="205"/>
      <c r="M40" s="205"/>
      <c r="N40" s="205"/>
      <c r="O40" s="205"/>
      <c r="P40" s="205"/>
      <c r="Q40" s="188">
        <f t="shared" si="3"/>
        <v>750</v>
      </c>
      <c r="R40" s="190"/>
      <c r="S40" s="33"/>
      <c r="T40" s="33"/>
      <c r="U40" s="34"/>
    </row>
    <row r="41" spans="2:23" x14ac:dyDescent="0.2">
      <c r="B41" s="144" t="s">
        <v>12</v>
      </c>
      <c r="C41" s="32"/>
      <c r="D41" s="32"/>
      <c r="E41" s="190">
        <f t="shared" ref="E41:P41" si="7">SUM(E11+E32+E34+E36)*$E$114</f>
        <v>0</v>
      </c>
      <c r="F41" s="190">
        <f t="shared" si="7"/>
        <v>0</v>
      </c>
      <c r="G41" s="190">
        <f t="shared" si="7"/>
        <v>60</v>
      </c>
      <c r="H41" s="190">
        <f t="shared" si="7"/>
        <v>300</v>
      </c>
      <c r="I41" s="190">
        <f t="shared" si="7"/>
        <v>768</v>
      </c>
      <c r="J41" s="190">
        <f t="shared" si="7"/>
        <v>0</v>
      </c>
      <c r="K41" s="190">
        <f t="shared" si="7"/>
        <v>300</v>
      </c>
      <c r="L41" s="190">
        <f t="shared" si="7"/>
        <v>0</v>
      </c>
      <c r="M41" s="190">
        <f t="shared" si="7"/>
        <v>0</v>
      </c>
      <c r="N41" s="190">
        <f t="shared" si="7"/>
        <v>0</v>
      </c>
      <c r="O41" s="190">
        <f t="shared" si="7"/>
        <v>400</v>
      </c>
      <c r="P41" s="190">
        <f t="shared" si="7"/>
        <v>0</v>
      </c>
      <c r="Q41" s="188">
        <f t="shared" si="3"/>
        <v>1828</v>
      </c>
      <c r="R41" s="190"/>
      <c r="S41" s="33"/>
      <c r="T41" s="33"/>
      <c r="U41" s="34"/>
    </row>
    <row r="42" spans="2:23" x14ac:dyDescent="0.2">
      <c r="B42" s="144" t="s">
        <v>13</v>
      </c>
      <c r="C42" s="32"/>
      <c r="D42" s="32"/>
      <c r="E42" s="190">
        <f>+P103-P41</f>
        <v>417</v>
      </c>
      <c r="F42" s="190">
        <f t="shared" ref="F42:P42" si="8">+E103-E41</f>
        <v>4823</v>
      </c>
      <c r="G42" s="190">
        <f t="shared" si="8"/>
        <v>7860.5</v>
      </c>
      <c r="H42" s="190">
        <f t="shared" si="8"/>
        <v>1213</v>
      </c>
      <c r="I42" s="190">
        <f t="shared" si="8"/>
        <v>1213</v>
      </c>
      <c r="J42" s="190">
        <f t="shared" si="8"/>
        <v>3172.5</v>
      </c>
      <c r="K42" s="190">
        <f t="shared" si="8"/>
        <v>733</v>
      </c>
      <c r="L42" s="190">
        <f t="shared" si="8"/>
        <v>1733</v>
      </c>
      <c r="M42" s="190">
        <f t="shared" si="8"/>
        <v>440.5</v>
      </c>
      <c r="N42" s="190">
        <f t="shared" si="8"/>
        <v>813</v>
      </c>
      <c r="O42" s="190">
        <f t="shared" si="8"/>
        <v>813</v>
      </c>
      <c r="P42" s="190">
        <f t="shared" si="8"/>
        <v>320.5</v>
      </c>
      <c r="Q42" s="188">
        <f t="shared" si="3"/>
        <v>23552</v>
      </c>
      <c r="R42" s="190"/>
      <c r="S42" s="33"/>
      <c r="T42" s="33"/>
      <c r="U42" s="34"/>
    </row>
    <row r="43" spans="2:23" x14ac:dyDescent="0.2">
      <c r="B43" s="144"/>
      <c r="C43" s="161"/>
      <c r="D43" s="161"/>
      <c r="E43" s="190"/>
      <c r="F43" s="190"/>
      <c r="G43" s="190"/>
      <c r="H43" s="190"/>
      <c r="I43" s="190"/>
      <c r="J43" s="190"/>
      <c r="K43" s="190"/>
      <c r="L43" s="190"/>
      <c r="M43" s="190"/>
      <c r="N43" s="190"/>
      <c r="O43" s="190"/>
      <c r="P43" s="190"/>
      <c r="Q43" s="188">
        <f>SUM(E43:P43)</f>
        <v>0</v>
      </c>
      <c r="R43" s="190"/>
      <c r="S43" s="33"/>
      <c r="T43" s="33"/>
      <c r="U43" s="34"/>
    </row>
    <row r="44" spans="2:23" ht="15.75" x14ac:dyDescent="0.25">
      <c r="B44" s="167" t="s">
        <v>14</v>
      </c>
      <c r="C44" s="194"/>
      <c r="D44" s="194"/>
      <c r="E44" s="188">
        <f t="shared" ref="E44:Q44" si="9">SUM(E7:E42)</f>
        <v>79317</v>
      </c>
      <c r="F44" s="188">
        <f t="shared" si="9"/>
        <v>50823</v>
      </c>
      <c r="G44" s="188">
        <f t="shared" si="9"/>
        <v>8220.5</v>
      </c>
      <c r="H44" s="188">
        <f t="shared" si="9"/>
        <v>29437</v>
      </c>
      <c r="I44" s="188">
        <f t="shared" si="9"/>
        <v>26246</v>
      </c>
      <c r="J44" s="188">
        <f t="shared" si="9"/>
        <v>43972.5</v>
      </c>
      <c r="K44" s="188">
        <f t="shared" si="9"/>
        <v>37283</v>
      </c>
      <c r="L44" s="188">
        <f t="shared" si="9"/>
        <v>2833</v>
      </c>
      <c r="M44" s="188">
        <f t="shared" si="9"/>
        <v>440.5</v>
      </c>
      <c r="N44" s="188">
        <f t="shared" si="9"/>
        <v>813</v>
      </c>
      <c r="O44" s="188">
        <f t="shared" si="9"/>
        <v>6413</v>
      </c>
      <c r="P44" s="188">
        <f t="shared" si="9"/>
        <v>320.5</v>
      </c>
      <c r="Q44" s="188">
        <f t="shared" si="9"/>
        <v>286119</v>
      </c>
      <c r="R44" s="191">
        <f>SUM(E44:P44)</f>
        <v>286119</v>
      </c>
      <c r="S44" s="188">
        <f>SUM(S6:S34)</f>
        <v>11424</v>
      </c>
      <c r="T44" s="188">
        <f>SUM(T6:T34)</f>
        <v>24910</v>
      </c>
      <c r="U44" s="188">
        <f>SUM(U6:U34)</f>
        <v>243475</v>
      </c>
    </row>
    <row r="45" spans="2:23" ht="15.75" x14ac:dyDescent="0.25">
      <c r="B45" s="167" t="s">
        <v>310</v>
      </c>
      <c r="C45" s="161"/>
      <c r="D45" s="161"/>
      <c r="E45" s="219" t="str">
        <f>E5</f>
        <v>April</v>
      </c>
      <c r="F45" s="219" t="str">
        <f t="shared" ref="F45:P45" si="10">F5</f>
        <v>May</v>
      </c>
      <c r="G45" s="219" t="str">
        <f t="shared" si="10"/>
        <v>June</v>
      </c>
      <c r="H45" s="219" t="str">
        <f t="shared" si="10"/>
        <v>July</v>
      </c>
      <c r="I45" s="219" t="str">
        <f t="shared" si="10"/>
        <v>Aug</v>
      </c>
      <c r="J45" s="219" t="str">
        <f t="shared" si="10"/>
        <v>Sept</v>
      </c>
      <c r="K45" s="219" t="str">
        <f t="shared" si="10"/>
        <v>Oct</v>
      </c>
      <c r="L45" s="219" t="str">
        <f t="shared" si="10"/>
        <v>Nov</v>
      </c>
      <c r="M45" s="219" t="str">
        <f t="shared" si="10"/>
        <v>Dec</v>
      </c>
      <c r="N45" s="219" t="str">
        <f t="shared" si="10"/>
        <v>Jan</v>
      </c>
      <c r="O45" s="219" t="str">
        <f t="shared" si="10"/>
        <v>Feb</v>
      </c>
      <c r="P45" s="219" t="str">
        <f t="shared" si="10"/>
        <v>March</v>
      </c>
      <c r="Q45" s="188"/>
      <c r="R45" s="190"/>
      <c r="S45" s="166"/>
      <c r="T45" s="166"/>
      <c r="U45" s="166"/>
    </row>
    <row r="46" spans="2:23" x14ac:dyDescent="0.2">
      <c r="B46" s="144" t="s">
        <v>64</v>
      </c>
      <c r="C46" s="161">
        <f>'Variable cost assumptions'!G19</f>
        <v>3500</v>
      </c>
      <c r="D46" s="161">
        <f>SUM(E46:P46)-C46</f>
        <v>0</v>
      </c>
      <c r="E46" s="204"/>
      <c r="F46" s="204"/>
      <c r="G46" s="204"/>
      <c r="H46" s="204"/>
      <c r="I46" s="204">
        <v>3500</v>
      </c>
      <c r="J46" s="204"/>
      <c r="K46" s="204"/>
      <c r="L46" s="204"/>
      <c r="M46" s="204"/>
      <c r="N46" s="204"/>
      <c r="O46" s="204"/>
      <c r="P46" s="204"/>
      <c r="Q46" s="188">
        <f t="shared" ref="Q46:Q84" si="11">SUM(E46:P46)</f>
        <v>3500</v>
      </c>
      <c r="R46" s="190"/>
      <c r="S46" s="198">
        <f>'Variable cost assumptions'!G22</f>
        <v>0</v>
      </c>
      <c r="T46" s="198">
        <f>'Variable cost assumptions'!G25</f>
        <v>0</v>
      </c>
      <c r="U46" s="189">
        <f>Q46-S46+T46</f>
        <v>3500</v>
      </c>
    </row>
    <row r="47" spans="2:23" x14ac:dyDescent="0.2">
      <c r="B47" s="144" t="s">
        <v>91</v>
      </c>
      <c r="C47" s="161">
        <f>'Variable cost assumptions'!G30</f>
        <v>4000</v>
      </c>
      <c r="D47" s="161">
        <f t="shared" ref="D47:D101" si="12">SUM(E47:P47)-C47</f>
        <v>0</v>
      </c>
      <c r="E47" s="204"/>
      <c r="F47" s="204"/>
      <c r="G47" s="204"/>
      <c r="H47" s="204"/>
      <c r="I47" s="204"/>
      <c r="J47" s="204"/>
      <c r="K47" s="204"/>
      <c r="L47" s="204">
        <v>4000</v>
      </c>
      <c r="M47" s="204"/>
      <c r="N47" s="204"/>
      <c r="O47" s="204"/>
      <c r="P47" s="204"/>
      <c r="Q47" s="188">
        <f t="shared" si="11"/>
        <v>4000</v>
      </c>
      <c r="R47" s="190"/>
      <c r="S47" s="198">
        <f>'Variable cost assumptions'!G33</f>
        <v>0</v>
      </c>
      <c r="T47" s="198">
        <f>'Variable cost assumptions'!G36</f>
        <v>0</v>
      </c>
      <c r="U47" s="189">
        <f t="shared" ref="U47:U95" si="13">Q47-S47+T47</f>
        <v>4000</v>
      </c>
    </row>
    <row r="48" spans="2:23" x14ac:dyDescent="0.2">
      <c r="B48" s="144" t="s">
        <v>90</v>
      </c>
      <c r="C48" s="161">
        <f>'Variable cost assumptions'!G41</f>
        <v>0</v>
      </c>
      <c r="D48" s="161">
        <f t="shared" si="12"/>
        <v>0</v>
      </c>
      <c r="E48" s="204"/>
      <c r="F48" s="204"/>
      <c r="G48" s="204"/>
      <c r="H48" s="204"/>
      <c r="I48" s="204"/>
      <c r="J48" s="204"/>
      <c r="K48" s="204"/>
      <c r="L48" s="204"/>
      <c r="M48" s="204"/>
      <c r="N48" s="204"/>
      <c r="O48" s="204"/>
      <c r="P48" s="204"/>
      <c r="Q48" s="188">
        <f t="shared" si="11"/>
        <v>0</v>
      </c>
      <c r="R48" s="190"/>
      <c r="S48" s="198">
        <f>'Variable cost assumptions'!G44</f>
        <v>0</v>
      </c>
      <c r="T48" s="198">
        <f>'Variable cost assumptions'!G47</f>
        <v>0</v>
      </c>
      <c r="U48" s="189">
        <f t="shared" si="13"/>
        <v>0</v>
      </c>
      <c r="W48" s="7">
        <f>SUM(U46:U48)</f>
        <v>7500</v>
      </c>
    </row>
    <row r="49" spans="2:23" x14ac:dyDescent="0.2">
      <c r="B49" s="144" t="s">
        <v>75</v>
      </c>
      <c r="C49" s="161">
        <f>'Variable cost assumptions'!G52</f>
        <v>6320</v>
      </c>
      <c r="D49" s="161">
        <f t="shared" si="12"/>
        <v>0</v>
      </c>
      <c r="E49" s="204">
        <f>360+260</f>
        <v>620</v>
      </c>
      <c r="F49" s="204"/>
      <c r="G49" s="204"/>
      <c r="H49" s="204"/>
      <c r="I49" s="204"/>
      <c r="J49" s="204"/>
      <c r="K49" s="204"/>
      <c r="L49" s="204"/>
      <c r="M49" s="204"/>
      <c r="N49" s="204"/>
      <c r="O49" s="204"/>
      <c r="P49" s="204">
        <v>5700</v>
      </c>
      <c r="Q49" s="188">
        <f t="shared" si="11"/>
        <v>6320</v>
      </c>
      <c r="R49" s="190"/>
      <c r="S49" s="198">
        <f>'Variable cost assumptions'!G55</f>
        <v>0</v>
      </c>
      <c r="T49" s="198">
        <f>'Variable cost assumptions'!G58</f>
        <v>0</v>
      </c>
      <c r="U49" s="189">
        <f t="shared" si="13"/>
        <v>6320</v>
      </c>
    </row>
    <row r="50" spans="2:23" x14ac:dyDescent="0.2">
      <c r="B50" s="144" t="s">
        <v>76</v>
      </c>
      <c r="C50" s="161">
        <f>'Variable cost assumptions'!G63</f>
        <v>5575</v>
      </c>
      <c r="D50" s="161">
        <f t="shared" si="12"/>
        <v>0</v>
      </c>
      <c r="E50" s="204"/>
      <c r="F50" s="204"/>
      <c r="G50" s="204"/>
      <c r="H50" s="204"/>
      <c r="I50" s="204"/>
      <c r="J50" s="204"/>
      <c r="K50" s="204">
        <v>930</v>
      </c>
      <c r="L50" s="204">
        <v>930</v>
      </c>
      <c r="M50" s="204">
        <v>930</v>
      </c>
      <c r="N50" s="204">
        <v>930</v>
      </c>
      <c r="O50" s="204">
        <v>930</v>
      </c>
      <c r="P50" s="204">
        <v>925</v>
      </c>
      <c r="Q50" s="188">
        <f t="shared" si="11"/>
        <v>5575</v>
      </c>
      <c r="R50" s="190"/>
      <c r="S50" s="198">
        <f>'Variable cost assumptions'!G66</f>
        <v>0</v>
      </c>
      <c r="T50" s="198">
        <f>'Variable cost assumptions'!G69</f>
        <v>0</v>
      </c>
      <c r="U50" s="189">
        <f t="shared" si="13"/>
        <v>5575</v>
      </c>
    </row>
    <row r="51" spans="2:23" x14ac:dyDescent="0.2">
      <c r="B51" s="144" t="s">
        <v>77</v>
      </c>
      <c r="C51" s="161">
        <f>'Variable cost assumptions'!G74</f>
        <v>0</v>
      </c>
      <c r="D51" s="161">
        <f t="shared" si="12"/>
        <v>0</v>
      </c>
      <c r="E51" s="204"/>
      <c r="F51" s="204"/>
      <c r="G51" s="204"/>
      <c r="H51" s="204"/>
      <c r="I51" s="204"/>
      <c r="J51" s="204"/>
      <c r="K51" s="204"/>
      <c r="L51" s="204"/>
      <c r="M51" s="204"/>
      <c r="N51" s="204"/>
      <c r="O51" s="204"/>
      <c r="P51" s="204"/>
      <c r="Q51" s="188">
        <f t="shared" si="11"/>
        <v>0</v>
      </c>
      <c r="R51" s="190"/>
      <c r="S51" s="198">
        <f>'Variable cost assumptions'!G77</f>
        <v>0</v>
      </c>
      <c r="T51" s="198">
        <f>'Variable cost assumptions'!G80</f>
        <v>0</v>
      </c>
      <c r="U51" s="189">
        <f t="shared" si="13"/>
        <v>0</v>
      </c>
    </row>
    <row r="52" spans="2:23" x14ac:dyDescent="0.2">
      <c r="B52" s="144" t="s">
        <v>46</v>
      </c>
      <c r="C52" s="161">
        <f>'Variable cost assumptions'!G85</f>
        <v>8000</v>
      </c>
      <c r="D52" s="161">
        <f t="shared" si="12"/>
        <v>0</v>
      </c>
      <c r="E52" s="204"/>
      <c r="F52" s="204"/>
      <c r="G52" s="204"/>
      <c r="H52" s="204"/>
      <c r="I52" s="204"/>
      <c r="J52" s="204">
        <v>8000</v>
      </c>
      <c r="K52" s="204"/>
      <c r="L52" s="204"/>
      <c r="M52" s="204"/>
      <c r="N52" s="204"/>
      <c r="O52" s="204"/>
      <c r="P52" s="204"/>
      <c r="Q52" s="188">
        <f t="shared" si="11"/>
        <v>8000</v>
      </c>
      <c r="R52" s="190"/>
      <c r="S52" s="198">
        <f>'Variable cost assumptions'!G88</f>
        <v>0</v>
      </c>
      <c r="T52" s="198">
        <f>'Variable cost assumptions'!G91</f>
        <v>2000</v>
      </c>
      <c r="U52" s="189">
        <f t="shared" si="13"/>
        <v>10000</v>
      </c>
    </row>
    <row r="53" spans="2:23" x14ac:dyDescent="0.2">
      <c r="B53" s="144" t="s">
        <v>78</v>
      </c>
      <c r="C53" s="161">
        <f>'Variable cost assumptions'!G96</f>
        <v>0</v>
      </c>
      <c r="D53" s="161">
        <f t="shared" si="12"/>
        <v>0</v>
      </c>
      <c r="E53" s="204"/>
      <c r="F53" s="204"/>
      <c r="G53" s="204"/>
      <c r="H53" s="204"/>
      <c r="I53" s="204"/>
      <c r="J53" s="204"/>
      <c r="K53" s="204"/>
      <c r="L53" s="204"/>
      <c r="M53" s="204"/>
      <c r="N53" s="204"/>
      <c r="O53" s="204"/>
      <c r="P53" s="204"/>
      <c r="Q53" s="188">
        <f t="shared" si="11"/>
        <v>0</v>
      </c>
      <c r="R53" s="190"/>
      <c r="S53" s="198">
        <f>'Variable cost assumptions'!G99</f>
        <v>0</v>
      </c>
      <c r="T53" s="198">
        <f>'Variable cost assumptions'!G102</f>
        <v>0</v>
      </c>
      <c r="U53" s="189">
        <f t="shared" si="13"/>
        <v>0</v>
      </c>
    </row>
    <row r="54" spans="2:23" x14ac:dyDescent="0.2">
      <c r="B54" s="144" t="s">
        <v>15</v>
      </c>
      <c r="C54" s="161">
        <f>'Variable cost assumptions'!G107</f>
        <v>10500</v>
      </c>
      <c r="D54" s="161">
        <f t="shared" si="12"/>
        <v>0</v>
      </c>
      <c r="E54" s="204">
        <v>1500</v>
      </c>
      <c r="F54" s="204">
        <v>500</v>
      </c>
      <c r="G54" s="204">
        <v>2500</v>
      </c>
      <c r="H54" s="204"/>
      <c r="I54" s="204">
        <v>2000</v>
      </c>
      <c r="J54" s="204"/>
      <c r="K54" s="204">
        <v>2000</v>
      </c>
      <c r="L54" s="204"/>
      <c r="M54" s="204">
        <v>500</v>
      </c>
      <c r="N54" s="204"/>
      <c r="O54" s="204">
        <v>1500</v>
      </c>
      <c r="P54" s="204"/>
      <c r="Q54" s="188">
        <f t="shared" si="11"/>
        <v>10500</v>
      </c>
      <c r="R54" s="190"/>
      <c r="S54" s="198">
        <f>'Variable cost assumptions'!G110</f>
        <v>0</v>
      </c>
      <c r="T54" s="198">
        <f>'Variable cost assumptions'!G113</f>
        <v>0</v>
      </c>
      <c r="U54" s="189">
        <f t="shared" si="13"/>
        <v>10500</v>
      </c>
    </row>
    <row r="55" spans="2:23" x14ac:dyDescent="0.2">
      <c r="B55" s="144" t="s">
        <v>47</v>
      </c>
      <c r="C55" s="161">
        <f>'Variable cost assumptions'!G118</f>
        <v>15000</v>
      </c>
      <c r="D55" s="161">
        <f t="shared" si="12"/>
        <v>0</v>
      </c>
      <c r="E55" s="204">
        <v>1250</v>
      </c>
      <c r="F55" s="204">
        <v>1250</v>
      </c>
      <c r="G55" s="204">
        <v>1250</v>
      </c>
      <c r="H55" s="204">
        <v>1250</v>
      </c>
      <c r="I55" s="204">
        <v>1250</v>
      </c>
      <c r="J55" s="204">
        <v>1250</v>
      </c>
      <c r="K55" s="204">
        <v>1250</v>
      </c>
      <c r="L55" s="204">
        <v>1250</v>
      </c>
      <c r="M55" s="204">
        <v>1250</v>
      </c>
      <c r="N55" s="204">
        <v>1250</v>
      </c>
      <c r="O55" s="204">
        <v>1250</v>
      </c>
      <c r="P55" s="204">
        <v>1250</v>
      </c>
      <c r="Q55" s="188">
        <f t="shared" si="11"/>
        <v>15000</v>
      </c>
      <c r="R55" s="190"/>
      <c r="S55" s="198">
        <f>'Variable cost assumptions'!G121</f>
        <v>0</v>
      </c>
      <c r="T55" s="198">
        <f>'Variable cost assumptions'!G124</f>
        <v>0</v>
      </c>
      <c r="U55" s="189">
        <f t="shared" si="13"/>
        <v>15000</v>
      </c>
    </row>
    <row r="56" spans="2:23" x14ac:dyDescent="0.2">
      <c r="B56" s="144" t="s">
        <v>138</v>
      </c>
      <c r="C56" s="161">
        <f>'Variable cost assumptions'!G129</f>
        <v>0</v>
      </c>
      <c r="D56" s="161">
        <f t="shared" si="12"/>
        <v>0</v>
      </c>
      <c r="E56" s="204"/>
      <c r="F56" s="204"/>
      <c r="G56" s="204"/>
      <c r="H56" s="204"/>
      <c r="I56" s="204"/>
      <c r="J56" s="204"/>
      <c r="K56" s="204"/>
      <c r="L56" s="204"/>
      <c r="M56" s="204"/>
      <c r="N56" s="204"/>
      <c r="O56" s="204"/>
      <c r="P56" s="204"/>
      <c r="Q56" s="188">
        <f t="shared" si="11"/>
        <v>0</v>
      </c>
      <c r="R56" s="190"/>
      <c r="S56" s="198">
        <f>'Variable cost assumptions'!G132</f>
        <v>0</v>
      </c>
      <c r="T56" s="198">
        <f>'Variable cost assumptions'!G135</f>
        <v>0</v>
      </c>
      <c r="U56" s="189">
        <f t="shared" si="13"/>
        <v>0</v>
      </c>
    </row>
    <row r="57" spans="2:23" x14ac:dyDescent="0.2">
      <c r="B57" s="144" t="s">
        <v>79</v>
      </c>
      <c r="C57" s="161">
        <f>'Variable cost assumptions'!G140</f>
        <v>800</v>
      </c>
      <c r="D57" s="161">
        <f t="shared" si="12"/>
        <v>0</v>
      </c>
      <c r="E57" s="204"/>
      <c r="F57" s="204"/>
      <c r="G57" s="204">
        <v>800</v>
      </c>
      <c r="H57" s="204"/>
      <c r="I57" s="204"/>
      <c r="J57" s="204"/>
      <c r="K57" s="204"/>
      <c r="L57" s="204"/>
      <c r="M57" s="204"/>
      <c r="N57" s="204"/>
      <c r="O57" s="204"/>
      <c r="P57" s="204"/>
      <c r="Q57" s="188">
        <f t="shared" si="11"/>
        <v>800</v>
      </c>
      <c r="R57" s="190"/>
      <c r="S57" s="198">
        <f>'Variable cost assumptions'!G143</f>
        <v>0</v>
      </c>
      <c r="T57" s="198">
        <f>'Variable cost assumptions'!G146</f>
        <v>0</v>
      </c>
      <c r="U57" s="189">
        <f t="shared" si="13"/>
        <v>800</v>
      </c>
    </row>
    <row r="58" spans="2:23" x14ac:dyDescent="0.2">
      <c r="B58" s="144" t="s">
        <v>80</v>
      </c>
      <c r="C58" s="161">
        <f>'Variable cost assumptions'!G151</f>
        <v>19500</v>
      </c>
      <c r="D58" s="161">
        <f t="shared" si="12"/>
        <v>0</v>
      </c>
      <c r="E58" s="204">
        <v>18000</v>
      </c>
      <c r="F58" s="204"/>
      <c r="G58" s="204">
        <v>1500</v>
      </c>
      <c r="H58" s="204"/>
      <c r="I58" s="204"/>
      <c r="J58" s="204"/>
      <c r="K58" s="204"/>
      <c r="L58" s="204"/>
      <c r="M58" s="204"/>
      <c r="N58" s="204"/>
      <c r="O58" s="204"/>
      <c r="P58" s="204"/>
      <c r="Q58" s="188">
        <f t="shared" si="11"/>
        <v>19500</v>
      </c>
      <c r="R58" s="190"/>
      <c r="S58" s="198">
        <f>'Variable cost assumptions'!G154</f>
        <v>1500</v>
      </c>
      <c r="T58" s="198">
        <f>'Variable cost assumptions'!G157</f>
        <v>2000</v>
      </c>
      <c r="U58" s="189">
        <f t="shared" si="13"/>
        <v>20000</v>
      </c>
    </row>
    <row r="59" spans="2:23" x14ac:dyDescent="0.2">
      <c r="B59" s="144" t="s">
        <v>81</v>
      </c>
      <c r="C59" s="161">
        <f>'Variable cost assumptions'!G162</f>
        <v>300</v>
      </c>
      <c r="D59" s="161">
        <f t="shared" si="12"/>
        <v>0</v>
      </c>
      <c r="E59" s="204"/>
      <c r="F59" s="204"/>
      <c r="G59" s="204">
        <v>300</v>
      </c>
      <c r="H59" s="204"/>
      <c r="I59" s="204"/>
      <c r="J59" s="204"/>
      <c r="K59" s="204"/>
      <c r="L59" s="204"/>
      <c r="M59" s="204"/>
      <c r="N59" s="204"/>
      <c r="O59" s="204"/>
      <c r="P59" s="204"/>
      <c r="Q59" s="188">
        <f t="shared" si="11"/>
        <v>300</v>
      </c>
      <c r="R59" s="190"/>
      <c r="S59" s="198">
        <f>'Variable cost assumptions'!G165</f>
        <v>0</v>
      </c>
      <c r="T59" s="198">
        <f>'Variable cost assumptions'!G168</f>
        <v>0</v>
      </c>
      <c r="U59" s="189">
        <f t="shared" si="13"/>
        <v>300</v>
      </c>
    </row>
    <row r="60" spans="2:23" x14ac:dyDescent="0.2">
      <c r="B60" s="144" t="s">
        <v>97</v>
      </c>
      <c r="C60" s="161">
        <f>'Variable cost assumptions'!G173</f>
        <v>1200</v>
      </c>
      <c r="D60" s="161">
        <f t="shared" si="12"/>
        <v>0</v>
      </c>
      <c r="E60" s="204"/>
      <c r="F60" s="204">
        <v>200</v>
      </c>
      <c r="G60" s="204"/>
      <c r="H60" s="204"/>
      <c r="I60" s="204">
        <v>1000</v>
      </c>
      <c r="J60" s="204"/>
      <c r="K60" s="204"/>
      <c r="L60" s="204"/>
      <c r="M60" s="204"/>
      <c r="N60" s="204"/>
      <c r="O60" s="204"/>
      <c r="P60" s="204"/>
      <c r="Q60" s="188">
        <f t="shared" si="11"/>
        <v>1200</v>
      </c>
      <c r="R60" s="190"/>
      <c r="S60" s="198">
        <f>'Variable cost assumptions'!G176</f>
        <v>0</v>
      </c>
      <c r="T60" s="198">
        <f>'Variable cost assumptions'!G179</f>
        <v>0</v>
      </c>
      <c r="U60" s="189">
        <f t="shared" si="13"/>
        <v>1200</v>
      </c>
    </row>
    <row r="61" spans="2:23" x14ac:dyDescent="0.2">
      <c r="B61" s="144" t="s">
        <v>86</v>
      </c>
      <c r="C61" s="161">
        <f>'Variable cost assumptions'!G184</f>
        <v>0</v>
      </c>
      <c r="D61" s="161">
        <f t="shared" si="12"/>
        <v>0</v>
      </c>
      <c r="E61" s="204"/>
      <c r="F61" s="204"/>
      <c r="G61" s="204"/>
      <c r="H61" s="204"/>
      <c r="I61" s="204"/>
      <c r="J61" s="204"/>
      <c r="K61" s="204"/>
      <c r="L61" s="204"/>
      <c r="M61" s="204"/>
      <c r="N61" s="204"/>
      <c r="O61" s="204"/>
      <c r="P61" s="204"/>
      <c r="Q61" s="188">
        <f t="shared" si="11"/>
        <v>0</v>
      </c>
      <c r="R61" s="190"/>
      <c r="S61" s="198">
        <f>'Variable cost assumptions'!G187</f>
        <v>0</v>
      </c>
      <c r="T61" s="198">
        <f>'Variable cost assumptions'!G190</f>
        <v>0</v>
      </c>
      <c r="U61" s="189">
        <f t="shared" si="13"/>
        <v>0</v>
      </c>
    </row>
    <row r="62" spans="2:23" x14ac:dyDescent="0.2">
      <c r="B62" s="144" t="s">
        <v>85</v>
      </c>
      <c r="C62" s="161">
        <f>'Variable cost assumptions'!G195</f>
        <v>0</v>
      </c>
      <c r="D62" s="161">
        <f t="shared" si="12"/>
        <v>0</v>
      </c>
      <c r="E62" s="204"/>
      <c r="F62" s="204"/>
      <c r="G62" s="204"/>
      <c r="H62" s="204"/>
      <c r="I62" s="204"/>
      <c r="J62" s="204"/>
      <c r="K62" s="204"/>
      <c r="L62" s="204"/>
      <c r="M62" s="204"/>
      <c r="N62" s="204"/>
      <c r="O62" s="204"/>
      <c r="P62" s="204"/>
      <c r="Q62" s="188">
        <f t="shared" si="11"/>
        <v>0</v>
      </c>
      <c r="R62" s="190"/>
      <c r="S62" s="198">
        <f>'Variable cost assumptions'!G198</f>
        <v>0</v>
      </c>
      <c r="T62" s="198">
        <f>'Variable cost assumptions'!G201</f>
        <v>0</v>
      </c>
      <c r="U62" s="189">
        <f t="shared" si="13"/>
        <v>0</v>
      </c>
    </row>
    <row r="63" spans="2:23" x14ac:dyDescent="0.2">
      <c r="B63" s="144" t="s">
        <v>84</v>
      </c>
      <c r="C63" s="161">
        <f>'Variable cost assumptions'!G206</f>
        <v>0</v>
      </c>
      <c r="D63" s="161">
        <f t="shared" si="12"/>
        <v>0</v>
      </c>
      <c r="E63" s="204"/>
      <c r="F63" s="204"/>
      <c r="G63" s="204"/>
      <c r="H63" s="204"/>
      <c r="I63" s="204"/>
      <c r="J63" s="204"/>
      <c r="K63" s="204"/>
      <c r="L63" s="204"/>
      <c r="M63" s="204"/>
      <c r="N63" s="204"/>
      <c r="O63" s="204"/>
      <c r="P63" s="204"/>
      <c r="Q63" s="188">
        <f t="shared" si="11"/>
        <v>0</v>
      </c>
      <c r="R63" s="190"/>
      <c r="S63" s="198">
        <f>'Variable cost assumptions'!G209</f>
        <v>0</v>
      </c>
      <c r="T63" s="198">
        <f>'Variable cost assumptions'!G212</f>
        <v>0</v>
      </c>
      <c r="U63" s="189">
        <f t="shared" si="13"/>
        <v>0</v>
      </c>
    </row>
    <row r="64" spans="2:23" x14ac:dyDescent="0.2">
      <c r="B64" s="144" t="s">
        <v>98</v>
      </c>
      <c r="C64" s="161">
        <f>'Variable cost assumptions'!G217</f>
        <v>0</v>
      </c>
      <c r="D64" s="161">
        <f t="shared" si="12"/>
        <v>0</v>
      </c>
      <c r="E64" s="204"/>
      <c r="F64" s="204"/>
      <c r="G64" s="204"/>
      <c r="H64" s="204"/>
      <c r="I64" s="204"/>
      <c r="J64" s="204"/>
      <c r="K64" s="204"/>
      <c r="L64" s="204"/>
      <c r="M64" s="204"/>
      <c r="N64" s="204"/>
      <c r="O64" s="204"/>
      <c r="P64" s="204"/>
      <c r="Q64" s="188">
        <f t="shared" si="11"/>
        <v>0</v>
      </c>
      <c r="R64" s="190"/>
      <c r="S64" s="198">
        <f>'Variable cost assumptions'!G220</f>
        <v>0</v>
      </c>
      <c r="T64" s="198">
        <f>'Variable cost assumptions'!G223</f>
        <v>0</v>
      </c>
      <c r="U64" s="189">
        <f t="shared" si="13"/>
        <v>0</v>
      </c>
      <c r="W64" s="7">
        <f>SUM(U49:U65)</f>
        <v>74495</v>
      </c>
    </row>
    <row r="65" spans="2:23" x14ac:dyDescent="0.2">
      <c r="B65" s="144" t="s">
        <v>113</v>
      </c>
      <c r="C65" s="161">
        <f>'Variable cost assumptions'!G228</f>
        <v>4800</v>
      </c>
      <c r="D65" s="161">
        <f t="shared" si="12"/>
        <v>0</v>
      </c>
      <c r="E65" s="204">
        <v>400</v>
      </c>
      <c r="F65" s="204">
        <v>400</v>
      </c>
      <c r="G65" s="204">
        <v>400</v>
      </c>
      <c r="H65" s="204">
        <v>400</v>
      </c>
      <c r="I65" s="204">
        <v>400</v>
      </c>
      <c r="J65" s="204">
        <v>400</v>
      </c>
      <c r="K65" s="204">
        <v>400</v>
      </c>
      <c r="L65" s="204">
        <v>400</v>
      </c>
      <c r="M65" s="204">
        <v>400</v>
      </c>
      <c r="N65" s="204">
        <v>400</v>
      </c>
      <c r="O65" s="204">
        <v>400</v>
      </c>
      <c r="P65" s="204">
        <v>400</v>
      </c>
      <c r="Q65" s="188">
        <f t="shared" si="11"/>
        <v>4800</v>
      </c>
      <c r="R65" s="190"/>
      <c r="S65" s="198">
        <f>'Variable cost assumptions'!G231</f>
        <v>0</v>
      </c>
      <c r="T65" s="198">
        <f>'Variable cost assumptions'!G234</f>
        <v>0</v>
      </c>
      <c r="U65" s="189">
        <f t="shared" si="13"/>
        <v>4800</v>
      </c>
      <c r="W65" s="7"/>
    </row>
    <row r="66" spans="2:23" x14ac:dyDescent="0.2">
      <c r="B66" s="144"/>
      <c r="C66" s="144"/>
      <c r="D66" s="144"/>
      <c r="E66" s="144"/>
      <c r="F66" s="144"/>
      <c r="G66" s="144"/>
      <c r="H66" s="144"/>
      <c r="I66" s="144"/>
      <c r="J66" s="144"/>
      <c r="K66" s="144"/>
      <c r="L66" s="144"/>
      <c r="M66" s="144"/>
      <c r="N66" s="144"/>
      <c r="O66" s="144"/>
      <c r="P66" s="144"/>
      <c r="Q66" s="144"/>
      <c r="R66" s="190"/>
      <c r="S66" s="198"/>
      <c r="T66" s="166"/>
      <c r="U66" s="189">
        <f t="shared" si="13"/>
        <v>0</v>
      </c>
    </row>
    <row r="67" spans="2:23" x14ac:dyDescent="0.2">
      <c r="B67" s="144" t="s">
        <v>100</v>
      </c>
      <c r="C67" s="161">
        <f>'Fixed cost assumptions'!G19</f>
        <v>400</v>
      </c>
      <c r="D67" s="161">
        <f t="shared" si="12"/>
        <v>0</v>
      </c>
      <c r="E67" s="204">
        <v>400</v>
      </c>
      <c r="F67" s="204"/>
      <c r="G67" s="204"/>
      <c r="H67" s="204"/>
      <c r="I67" s="204"/>
      <c r="J67" s="204"/>
      <c r="K67" s="204"/>
      <c r="L67" s="204"/>
      <c r="M67" s="204"/>
      <c r="N67" s="204"/>
      <c r="O67" s="204"/>
      <c r="P67" s="204"/>
      <c r="Q67" s="188">
        <f t="shared" si="11"/>
        <v>400</v>
      </c>
      <c r="R67" s="190"/>
      <c r="S67" s="198">
        <f>'Fixed cost assumptions'!G22</f>
        <v>0</v>
      </c>
      <c r="T67" s="189">
        <f>'Fixed cost assumptions'!G25</f>
        <v>0</v>
      </c>
      <c r="U67" s="189">
        <f t="shared" si="13"/>
        <v>400</v>
      </c>
    </row>
    <row r="68" spans="2:23" x14ac:dyDescent="0.2">
      <c r="B68" s="170" t="s">
        <v>99</v>
      </c>
      <c r="C68" s="161">
        <f>'Fixed cost assumptions'!G30</f>
        <v>26000</v>
      </c>
      <c r="D68" s="161">
        <f t="shared" si="12"/>
        <v>0</v>
      </c>
      <c r="E68" s="205">
        <v>2166</v>
      </c>
      <c r="F68" s="205">
        <v>2166</v>
      </c>
      <c r="G68" s="205">
        <v>2166</v>
      </c>
      <c r="H68" s="205">
        <v>2166</v>
      </c>
      <c r="I68" s="205">
        <v>2166</v>
      </c>
      <c r="J68" s="205">
        <v>2166</v>
      </c>
      <c r="K68" s="205">
        <v>2166</v>
      </c>
      <c r="L68" s="205">
        <v>2166</v>
      </c>
      <c r="M68" s="205">
        <v>2166</v>
      </c>
      <c r="N68" s="205">
        <v>2166</v>
      </c>
      <c r="O68" s="205">
        <v>2166</v>
      </c>
      <c r="P68" s="205">
        <v>2174</v>
      </c>
      <c r="Q68" s="188">
        <f t="shared" si="11"/>
        <v>26000</v>
      </c>
      <c r="R68" s="190"/>
      <c r="S68" s="198">
        <f>'Fixed cost assumptions'!G33</f>
        <v>0</v>
      </c>
      <c r="T68" s="189">
        <f>'Fixed cost assumptions'!G36</f>
        <v>0</v>
      </c>
      <c r="U68" s="189">
        <f t="shared" si="13"/>
        <v>26000</v>
      </c>
    </row>
    <row r="69" spans="2:23" x14ac:dyDescent="0.2">
      <c r="B69" s="144" t="s">
        <v>101</v>
      </c>
      <c r="C69" s="161">
        <f>'Fixed cost assumptions'!G41</f>
        <v>0</v>
      </c>
      <c r="D69" s="161">
        <f t="shared" si="12"/>
        <v>0</v>
      </c>
      <c r="E69" s="204"/>
      <c r="F69" s="204"/>
      <c r="G69" s="204"/>
      <c r="H69" s="204"/>
      <c r="I69" s="204"/>
      <c r="J69" s="204"/>
      <c r="K69" s="204"/>
      <c r="L69" s="204"/>
      <c r="M69" s="204"/>
      <c r="N69" s="204"/>
      <c r="O69" s="204"/>
      <c r="P69" s="204"/>
      <c r="Q69" s="188">
        <f t="shared" si="11"/>
        <v>0</v>
      </c>
      <c r="R69" s="190"/>
      <c r="S69" s="198">
        <f>'Fixed cost assumptions'!G44</f>
        <v>0</v>
      </c>
      <c r="T69" s="189">
        <f>'Fixed cost assumptions'!G47</f>
        <v>0</v>
      </c>
      <c r="U69" s="189">
        <f t="shared" si="13"/>
        <v>0</v>
      </c>
    </row>
    <row r="70" spans="2:23" x14ac:dyDescent="0.2">
      <c r="B70" s="174" t="s">
        <v>28</v>
      </c>
      <c r="C70" s="161">
        <f>'Fixed cost assumptions'!G52</f>
        <v>5000</v>
      </c>
      <c r="D70" s="161">
        <f t="shared" si="12"/>
        <v>0</v>
      </c>
      <c r="E70" s="204"/>
      <c r="F70" s="204">
        <v>1000</v>
      </c>
      <c r="G70" s="204"/>
      <c r="H70" s="204">
        <v>2500</v>
      </c>
      <c r="I70" s="204"/>
      <c r="J70" s="204"/>
      <c r="K70" s="204">
        <v>1000</v>
      </c>
      <c r="L70" s="204"/>
      <c r="M70" s="204"/>
      <c r="N70" s="204">
        <v>500</v>
      </c>
      <c r="O70" s="204"/>
      <c r="P70" s="204"/>
      <c r="Q70" s="188">
        <f t="shared" si="11"/>
        <v>5000</v>
      </c>
      <c r="R70" s="190"/>
      <c r="S70" s="198">
        <f>'Fixed cost assumptions'!G55</f>
        <v>0</v>
      </c>
      <c r="T70" s="189">
        <f>'Fixed cost assumptions'!G58</f>
        <v>0</v>
      </c>
      <c r="U70" s="189">
        <f t="shared" si="13"/>
        <v>5000</v>
      </c>
    </row>
    <row r="71" spans="2:23" x14ac:dyDescent="0.2">
      <c r="B71" s="174" t="s">
        <v>130</v>
      </c>
      <c r="C71" s="161">
        <f>'Fixed cost assumptions'!G63</f>
        <v>1000</v>
      </c>
      <c r="D71" s="161">
        <f t="shared" si="12"/>
        <v>0</v>
      </c>
      <c r="E71" s="204"/>
      <c r="F71" s="204">
        <v>500</v>
      </c>
      <c r="G71" s="204"/>
      <c r="H71" s="204"/>
      <c r="I71" s="204"/>
      <c r="J71" s="204"/>
      <c r="K71" s="204"/>
      <c r="L71" s="204"/>
      <c r="M71" s="204">
        <v>500</v>
      </c>
      <c r="N71" s="204"/>
      <c r="O71" s="204"/>
      <c r="P71" s="204"/>
      <c r="Q71" s="188">
        <f t="shared" si="11"/>
        <v>1000</v>
      </c>
      <c r="R71" s="190"/>
      <c r="S71" s="198">
        <f>'Fixed cost assumptions'!G66</f>
        <v>0</v>
      </c>
      <c r="T71" s="189">
        <f>'Fixed cost assumptions'!G69</f>
        <v>0</v>
      </c>
      <c r="U71" s="189">
        <f t="shared" si="13"/>
        <v>1000</v>
      </c>
    </row>
    <row r="72" spans="2:23" x14ac:dyDescent="0.2">
      <c r="B72" s="174" t="s">
        <v>48</v>
      </c>
      <c r="C72" s="161">
        <f>'Fixed cost assumptions'!G74</f>
        <v>1500</v>
      </c>
      <c r="D72" s="161">
        <f t="shared" si="12"/>
        <v>0</v>
      </c>
      <c r="E72" s="204">
        <v>125</v>
      </c>
      <c r="F72" s="204">
        <v>125</v>
      </c>
      <c r="G72" s="204">
        <v>125</v>
      </c>
      <c r="H72" s="204">
        <v>125</v>
      </c>
      <c r="I72" s="204">
        <v>125</v>
      </c>
      <c r="J72" s="204">
        <v>125</v>
      </c>
      <c r="K72" s="204">
        <v>125</v>
      </c>
      <c r="L72" s="204">
        <v>125</v>
      </c>
      <c r="M72" s="204">
        <v>125</v>
      </c>
      <c r="N72" s="204">
        <v>125</v>
      </c>
      <c r="O72" s="204">
        <v>125</v>
      </c>
      <c r="P72" s="204">
        <v>125</v>
      </c>
      <c r="Q72" s="188">
        <f t="shared" si="11"/>
        <v>1500</v>
      </c>
      <c r="R72" s="190"/>
      <c r="S72" s="198">
        <f>'Fixed cost assumptions'!G77</f>
        <v>0</v>
      </c>
      <c r="T72" s="189">
        <f>'Fixed cost assumptions'!G80</f>
        <v>0</v>
      </c>
      <c r="U72" s="189">
        <f t="shared" si="13"/>
        <v>1500</v>
      </c>
    </row>
    <row r="73" spans="2:23" x14ac:dyDescent="0.2">
      <c r="B73" s="174" t="s">
        <v>102</v>
      </c>
      <c r="C73" s="161">
        <f>'Fixed cost assumptions'!G85</f>
        <v>4000</v>
      </c>
      <c r="D73" s="161">
        <f t="shared" si="12"/>
        <v>0</v>
      </c>
      <c r="E73" s="206"/>
      <c r="F73" s="206">
        <v>1500</v>
      </c>
      <c r="G73" s="206"/>
      <c r="H73" s="206"/>
      <c r="I73" s="206">
        <v>1500</v>
      </c>
      <c r="J73" s="206"/>
      <c r="K73" s="206"/>
      <c r="L73" s="206"/>
      <c r="M73" s="206">
        <v>1000</v>
      </c>
      <c r="N73" s="206"/>
      <c r="O73" s="206"/>
      <c r="P73" s="206"/>
      <c r="Q73" s="188">
        <f t="shared" si="11"/>
        <v>4000</v>
      </c>
      <c r="R73" s="190"/>
      <c r="S73" s="198">
        <f>'Fixed cost assumptions'!G88</f>
        <v>0</v>
      </c>
      <c r="T73" s="189">
        <f>'Fixed cost assumptions'!G91</f>
        <v>0</v>
      </c>
      <c r="U73" s="189">
        <f t="shared" si="13"/>
        <v>4000</v>
      </c>
    </row>
    <row r="74" spans="2:23" x14ac:dyDescent="0.2">
      <c r="B74" s="174" t="s">
        <v>103</v>
      </c>
      <c r="C74" s="161">
        <f>'Fixed cost assumptions'!G96</f>
        <v>0</v>
      </c>
      <c r="D74" s="161">
        <f t="shared" si="12"/>
        <v>0</v>
      </c>
      <c r="E74" s="206"/>
      <c r="F74" s="206"/>
      <c r="G74" s="206"/>
      <c r="H74" s="206"/>
      <c r="I74" s="206"/>
      <c r="J74" s="206"/>
      <c r="K74" s="206"/>
      <c r="L74" s="206"/>
      <c r="M74" s="206"/>
      <c r="N74" s="206"/>
      <c r="O74" s="206"/>
      <c r="P74" s="206"/>
      <c r="Q74" s="188">
        <f t="shared" si="11"/>
        <v>0</v>
      </c>
      <c r="R74" s="190"/>
      <c r="S74" s="198">
        <f>'Fixed cost assumptions'!G99</f>
        <v>0</v>
      </c>
      <c r="T74" s="189">
        <f>'Fixed cost assumptions'!G102</f>
        <v>0</v>
      </c>
      <c r="U74" s="189">
        <f t="shared" si="13"/>
        <v>0</v>
      </c>
    </row>
    <row r="75" spans="2:23" x14ac:dyDescent="0.2">
      <c r="B75" s="174" t="s">
        <v>29</v>
      </c>
      <c r="C75" s="161">
        <f>'Fixed cost assumptions'!G107</f>
        <v>600</v>
      </c>
      <c r="D75" s="161">
        <f>SUM(E75:P75)-C75</f>
        <v>0</v>
      </c>
      <c r="E75" s="206"/>
      <c r="F75" s="206">
        <v>150</v>
      </c>
      <c r="G75" s="206"/>
      <c r="H75" s="206"/>
      <c r="I75" s="206">
        <v>150</v>
      </c>
      <c r="J75" s="206"/>
      <c r="K75" s="206"/>
      <c r="L75" s="206">
        <v>150</v>
      </c>
      <c r="M75" s="206"/>
      <c r="N75" s="206"/>
      <c r="O75" s="206">
        <v>150</v>
      </c>
      <c r="P75" s="206"/>
      <c r="Q75" s="188">
        <f t="shared" si="11"/>
        <v>600</v>
      </c>
      <c r="R75" s="190"/>
      <c r="S75" s="198">
        <f>'Fixed cost assumptions'!G110</f>
        <v>0</v>
      </c>
      <c r="T75" s="189">
        <f>'Fixed cost assumptions'!G113</f>
        <v>0</v>
      </c>
      <c r="U75" s="189">
        <f t="shared" si="13"/>
        <v>600</v>
      </c>
    </row>
    <row r="76" spans="2:23" x14ac:dyDescent="0.2">
      <c r="B76" s="144" t="s">
        <v>104</v>
      </c>
      <c r="C76" s="161">
        <f>'Fixed cost assumptions'!G118</f>
        <v>0</v>
      </c>
      <c r="D76" s="161">
        <f t="shared" si="12"/>
        <v>0</v>
      </c>
      <c r="E76" s="206"/>
      <c r="F76" s="206"/>
      <c r="G76" s="206"/>
      <c r="H76" s="206"/>
      <c r="I76" s="206"/>
      <c r="J76" s="206"/>
      <c r="K76" s="206"/>
      <c r="L76" s="206"/>
      <c r="M76" s="206"/>
      <c r="N76" s="206"/>
      <c r="O76" s="206"/>
      <c r="P76" s="206"/>
      <c r="Q76" s="188">
        <f t="shared" si="11"/>
        <v>0</v>
      </c>
      <c r="R76" s="190"/>
      <c r="S76" s="198">
        <f>'Fixed cost assumptions'!G121</f>
        <v>0</v>
      </c>
      <c r="T76" s="189">
        <f>'Fixed cost assumptions'!G124</f>
        <v>0</v>
      </c>
      <c r="U76" s="189">
        <f t="shared" si="13"/>
        <v>0</v>
      </c>
    </row>
    <row r="77" spans="2:23" x14ac:dyDescent="0.2">
      <c r="B77" s="144" t="s">
        <v>107</v>
      </c>
      <c r="C77" s="161">
        <f>'Fixed cost assumptions'!G129</f>
        <v>15000</v>
      </c>
      <c r="D77" s="161">
        <f t="shared" si="12"/>
        <v>0</v>
      </c>
      <c r="E77" s="206"/>
      <c r="F77" s="204">
        <v>2000</v>
      </c>
      <c r="G77" s="204"/>
      <c r="H77" s="204"/>
      <c r="I77" s="204">
        <v>13000</v>
      </c>
      <c r="J77" s="204"/>
      <c r="K77" s="204"/>
      <c r="L77" s="204"/>
      <c r="M77" s="204"/>
      <c r="N77" s="204"/>
      <c r="O77" s="204"/>
      <c r="P77" s="204"/>
      <c r="Q77" s="188">
        <f t="shared" si="11"/>
        <v>15000</v>
      </c>
      <c r="R77" s="190"/>
      <c r="S77" s="198">
        <f>'Fixed cost assumptions'!G132</f>
        <v>0</v>
      </c>
      <c r="T77" s="189">
        <f>'Fixed cost assumptions'!G135</f>
        <v>0</v>
      </c>
      <c r="U77" s="189">
        <f t="shared" si="13"/>
        <v>15000</v>
      </c>
    </row>
    <row r="78" spans="2:23" x14ac:dyDescent="0.2">
      <c r="B78" s="144" t="s">
        <v>105</v>
      </c>
      <c r="C78" s="161">
        <f>'Fixed cost assumptions'!G140</f>
        <v>750</v>
      </c>
      <c r="D78" s="161">
        <f t="shared" si="12"/>
        <v>0</v>
      </c>
      <c r="E78" s="206">
        <v>350</v>
      </c>
      <c r="F78" s="204"/>
      <c r="G78" s="204"/>
      <c r="H78" s="204"/>
      <c r="I78" s="204">
        <v>100</v>
      </c>
      <c r="J78" s="204">
        <v>100</v>
      </c>
      <c r="K78" s="204">
        <v>100</v>
      </c>
      <c r="L78" s="204">
        <v>100</v>
      </c>
      <c r="M78" s="204"/>
      <c r="N78" s="204"/>
      <c r="O78" s="204"/>
      <c r="P78" s="204"/>
      <c r="Q78" s="188">
        <f t="shared" si="11"/>
        <v>750</v>
      </c>
      <c r="R78" s="190"/>
      <c r="S78" s="198">
        <f>'Fixed cost assumptions'!G143</f>
        <v>0</v>
      </c>
      <c r="T78" s="189">
        <f>'Fixed cost assumptions'!G146</f>
        <v>0</v>
      </c>
      <c r="U78" s="189">
        <f t="shared" si="13"/>
        <v>750</v>
      </c>
    </row>
    <row r="79" spans="2:23" x14ac:dyDescent="0.2">
      <c r="B79" s="144" t="s">
        <v>106</v>
      </c>
      <c r="C79" s="161">
        <f>'Fixed cost assumptions'!G151</f>
        <v>0</v>
      </c>
      <c r="D79" s="161">
        <f t="shared" si="12"/>
        <v>0</v>
      </c>
      <c r="E79" s="206"/>
      <c r="F79" s="204"/>
      <c r="G79" s="204"/>
      <c r="H79" s="204"/>
      <c r="I79" s="204"/>
      <c r="J79" s="204"/>
      <c r="K79" s="204"/>
      <c r="L79" s="204"/>
      <c r="M79" s="204"/>
      <c r="N79" s="204"/>
      <c r="O79" s="204"/>
      <c r="P79" s="204"/>
      <c r="Q79" s="188">
        <f t="shared" si="11"/>
        <v>0</v>
      </c>
      <c r="R79" s="190"/>
      <c r="S79" s="198">
        <f>'Fixed cost assumptions'!G154</f>
        <v>0</v>
      </c>
      <c r="T79" s="189">
        <f>'Fixed cost assumptions'!G157</f>
        <v>0</v>
      </c>
      <c r="U79" s="189">
        <f t="shared" si="13"/>
        <v>0</v>
      </c>
    </row>
    <row r="80" spans="2:23" x14ac:dyDescent="0.2">
      <c r="B80" s="144" t="s">
        <v>292</v>
      </c>
      <c r="C80" s="161">
        <f>'Fixed cost assumptions'!G162</f>
        <v>0</v>
      </c>
      <c r="D80" s="161">
        <f t="shared" si="12"/>
        <v>0</v>
      </c>
      <c r="E80" s="206"/>
      <c r="F80" s="204"/>
      <c r="G80" s="204"/>
      <c r="H80" s="204"/>
      <c r="I80" s="204"/>
      <c r="J80" s="204"/>
      <c r="K80" s="204"/>
      <c r="L80" s="204"/>
      <c r="M80" s="204"/>
      <c r="N80" s="204"/>
      <c r="O80" s="204"/>
      <c r="P80" s="204"/>
      <c r="Q80" s="188">
        <f t="shared" si="11"/>
        <v>0</v>
      </c>
      <c r="R80" s="190"/>
      <c r="S80" s="198">
        <f>'Fixed cost assumptions'!G165</f>
        <v>0</v>
      </c>
      <c r="T80" s="189">
        <f>'Fixed cost assumptions'!G168</f>
        <v>0</v>
      </c>
      <c r="U80" s="189">
        <f t="shared" si="13"/>
        <v>0</v>
      </c>
    </row>
    <row r="81" spans="2:23" x14ac:dyDescent="0.2">
      <c r="B81" s="144" t="s">
        <v>30</v>
      </c>
      <c r="C81" s="161">
        <f>'Fixed cost assumptions'!G173</f>
        <v>4500</v>
      </c>
      <c r="D81" s="161">
        <f t="shared" si="12"/>
        <v>0</v>
      </c>
      <c r="E81" s="204"/>
      <c r="F81" s="204">
        <v>1500</v>
      </c>
      <c r="G81" s="204"/>
      <c r="H81" s="204"/>
      <c r="I81" s="204"/>
      <c r="J81" s="204">
        <v>1500</v>
      </c>
      <c r="K81" s="204"/>
      <c r="L81" s="204"/>
      <c r="M81" s="204"/>
      <c r="N81" s="204">
        <v>1500</v>
      </c>
      <c r="O81" s="204"/>
      <c r="P81" s="204"/>
      <c r="Q81" s="188">
        <f t="shared" si="11"/>
        <v>4500</v>
      </c>
      <c r="R81" s="190"/>
      <c r="S81" s="198">
        <f>'Fixed cost assumptions'!G176</f>
        <v>0</v>
      </c>
      <c r="T81" s="189">
        <f>'Fixed cost assumptions'!G179</f>
        <v>0</v>
      </c>
      <c r="U81" s="189">
        <f t="shared" si="13"/>
        <v>4500</v>
      </c>
    </row>
    <row r="82" spans="2:23" x14ac:dyDescent="0.2">
      <c r="B82" s="144" t="s">
        <v>108</v>
      </c>
      <c r="C82" s="161">
        <f>'Fixed cost assumptions'!G184</f>
        <v>2000</v>
      </c>
      <c r="D82" s="161">
        <f t="shared" si="12"/>
        <v>0</v>
      </c>
      <c r="E82" s="204">
        <v>165</v>
      </c>
      <c r="F82" s="204">
        <v>165</v>
      </c>
      <c r="G82" s="204">
        <v>165</v>
      </c>
      <c r="H82" s="204">
        <v>165</v>
      </c>
      <c r="I82" s="204">
        <v>165</v>
      </c>
      <c r="J82" s="204">
        <v>165</v>
      </c>
      <c r="K82" s="204">
        <v>165</v>
      </c>
      <c r="L82" s="204">
        <v>165</v>
      </c>
      <c r="M82" s="204">
        <v>165</v>
      </c>
      <c r="N82" s="204">
        <v>165</v>
      </c>
      <c r="O82" s="204">
        <v>165</v>
      </c>
      <c r="P82" s="204">
        <v>185</v>
      </c>
      <c r="Q82" s="188">
        <f t="shared" si="11"/>
        <v>2000</v>
      </c>
      <c r="R82" s="190"/>
      <c r="S82" s="198">
        <f>'Fixed cost assumptions'!G187</f>
        <v>0</v>
      </c>
      <c r="T82" s="189">
        <f>'Fixed cost assumptions'!G190</f>
        <v>0</v>
      </c>
      <c r="U82" s="189">
        <f t="shared" si="13"/>
        <v>2000</v>
      </c>
    </row>
    <row r="83" spans="2:23" x14ac:dyDescent="0.2">
      <c r="B83" s="144" t="s">
        <v>27</v>
      </c>
      <c r="C83" s="161">
        <f>'Fixed cost assumptions'!G195</f>
        <v>4000</v>
      </c>
      <c r="D83" s="161">
        <f t="shared" si="12"/>
        <v>0</v>
      </c>
      <c r="E83" s="204"/>
      <c r="F83" s="204"/>
      <c r="G83" s="204"/>
      <c r="H83" s="204"/>
      <c r="I83" s="204"/>
      <c r="J83" s="204"/>
      <c r="K83" s="204"/>
      <c r="L83" s="204">
        <v>4000</v>
      </c>
      <c r="M83" s="204"/>
      <c r="N83" s="204"/>
      <c r="O83" s="204"/>
      <c r="P83" s="204"/>
      <c r="Q83" s="188">
        <f t="shared" si="11"/>
        <v>4000</v>
      </c>
      <c r="R83" s="190"/>
      <c r="S83" s="198">
        <f>'Fixed cost assumptions'!G198</f>
        <v>0</v>
      </c>
      <c r="T83" s="189">
        <f>'Fixed cost assumptions'!G201</f>
        <v>0</v>
      </c>
      <c r="U83" s="189">
        <f t="shared" si="13"/>
        <v>4000</v>
      </c>
    </row>
    <row r="84" spans="2:23" x14ac:dyDescent="0.2">
      <c r="B84" s="144" t="s">
        <v>31</v>
      </c>
      <c r="C84" s="161">
        <f>'Fixed cost assumptions'!G206</f>
        <v>3500</v>
      </c>
      <c r="D84" s="161">
        <f t="shared" si="12"/>
        <v>0</v>
      </c>
      <c r="E84" s="204">
        <v>290</v>
      </c>
      <c r="F84" s="204">
        <v>290</v>
      </c>
      <c r="G84" s="204">
        <v>290</v>
      </c>
      <c r="H84" s="204">
        <v>290</v>
      </c>
      <c r="I84" s="204">
        <v>290</v>
      </c>
      <c r="J84" s="204">
        <v>290</v>
      </c>
      <c r="K84" s="204">
        <v>290</v>
      </c>
      <c r="L84" s="204">
        <v>290</v>
      </c>
      <c r="M84" s="204">
        <v>290</v>
      </c>
      <c r="N84" s="204">
        <v>290</v>
      </c>
      <c r="O84" s="204">
        <v>290</v>
      </c>
      <c r="P84" s="204">
        <v>310</v>
      </c>
      <c r="Q84" s="188">
        <f t="shared" si="11"/>
        <v>3500</v>
      </c>
      <c r="R84" s="190"/>
      <c r="S84" s="198">
        <f>'Fixed cost assumptions'!G199</f>
        <v>0</v>
      </c>
      <c r="T84" s="189">
        <f>'Fixed cost assumptions'!G212</f>
        <v>0</v>
      </c>
      <c r="U84" s="189">
        <f t="shared" si="13"/>
        <v>3500</v>
      </c>
    </row>
    <row r="85" spans="2:23" x14ac:dyDescent="0.2">
      <c r="B85" s="144" t="s">
        <v>37</v>
      </c>
      <c r="C85" s="161">
        <f>'Fixed cost assumptions'!G217</f>
        <v>360</v>
      </c>
      <c r="D85" s="161">
        <f t="shared" si="12"/>
        <v>0</v>
      </c>
      <c r="E85" s="204">
        <v>30</v>
      </c>
      <c r="F85" s="204">
        <v>30</v>
      </c>
      <c r="G85" s="204">
        <v>30</v>
      </c>
      <c r="H85" s="204">
        <v>30</v>
      </c>
      <c r="I85" s="204">
        <v>30</v>
      </c>
      <c r="J85" s="204">
        <v>30</v>
      </c>
      <c r="K85" s="204">
        <v>30</v>
      </c>
      <c r="L85" s="204">
        <v>30</v>
      </c>
      <c r="M85" s="204">
        <v>30</v>
      </c>
      <c r="N85" s="204">
        <v>30</v>
      </c>
      <c r="O85" s="204">
        <v>30</v>
      </c>
      <c r="P85" s="204">
        <v>30</v>
      </c>
      <c r="Q85" s="188">
        <f>SUM(E85:P85)</f>
        <v>360</v>
      </c>
      <c r="R85" s="190"/>
      <c r="S85" s="198">
        <f>'Fixed cost assumptions'!G220</f>
        <v>0</v>
      </c>
      <c r="T85" s="189">
        <f>'Fixed cost assumptions'!G223</f>
        <v>0</v>
      </c>
      <c r="U85" s="189">
        <f t="shared" si="13"/>
        <v>360</v>
      </c>
    </row>
    <row r="86" spans="2:23" x14ac:dyDescent="0.2">
      <c r="B86" s="144"/>
      <c r="C86" s="144"/>
      <c r="D86" s="144"/>
      <c r="E86" s="144"/>
      <c r="F86" s="144"/>
      <c r="G86" s="144"/>
      <c r="H86" s="144"/>
      <c r="I86" s="144"/>
      <c r="J86" s="144"/>
      <c r="K86" s="144"/>
      <c r="L86" s="144"/>
      <c r="M86" s="144"/>
      <c r="N86" s="144"/>
      <c r="O86" s="144"/>
      <c r="P86" s="144"/>
      <c r="Q86" s="144"/>
      <c r="R86" s="190"/>
      <c r="S86" s="198"/>
      <c r="T86" s="166"/>
      <c r="U86" s="189"/>
      <c r="W86" s="7">
        <f>SUM(U67:U85)</f>
        <v>68610</v>
      </c>
    </row>
    <row r="87" spans="2:23" x14ac:dyDescent="0.2">
      <c r="B87" s="144" t="s">
        <v>140</v>
      </c>
      <c r="C87" s="161">
        <f>'Cap&amp;Pers costs assumptions'!G20</f>
        <v>0</v>
      </c>
      <c r="D87" s="161">
        <f t="shared" si="12"/>
        <v>0</v>
      </c>
      <c r="E87" s="205"/>
      <c r="F87" s="205"/>
      <c r="G87" s="205"/>
      <c r="H87" s="205"/>
      <c r="I87" s="205"/>
      <c r="J87" s="205"/>
      <c r="K87" s="205"/>
      <c r="L87" s="205"/>
      <c r="M87" s="205"/>
      <c r="N87" s="205"/>
      <c r="O87" s="205"/>
      <c r="P87" s="205"/>
      <c r="Q87" s="188">
        <f>SUM(E87:P87)</f>
        <v>0</v>
      </c>
      <c r="R87" s="190"/>
      <c r="S87" s="35"/>
      <c r="T87" s="33"/>
      <c r="U87" s="34"/>
    </row>
    <row r="88" spans="2:23" x14ac:dyDescent="0.2">
      <c r="B88" s="144" t="s">
        <v>109</v>
      </c>
      <c r="C88" s="161">
        <f>'Cap&amp;Pers costs assumptions'!G31</f>
        <v>11500</v>
      </c>
      <c r="D88" s="161">
        <f t="shared" si="12"/>
        <v>0</v>
      </c>
      <c r="E88" s="204"/>
      <c r="F88" s="204">
        <v>11500</v>
      </c>
      <c r="G88" s="204"/>
      <c r="H88" s="204"/>
      <c r="I88" s="204"/>
      <c r="J88" s="204"/>
      <c r="K88" s="204"/>
      <c r="L88" s="204"/>
      <c r="M88" s="204"/>
      <c r="N88" s="204"/>
      <c r="O88" s="204"/>
      <c r="P88" s="204"/>
      <c r="Q88" s="188">
        <f>SUM(E88:P88)</f>
        <v>11500</v>
      </c>
      <c r="R88" s="190"/>
      <c r="S88" s="35"/>
      <c r="T88" s="33"/>
      <c r="U88" s="34">
        <f t="shared" si="13"/>
        <v>11500</v>
      </c>
    </row>
    <row r="89" spans="2:23" x14ac:dyDescent="0.2">
      <c r="B89" s="144" t="s">
        <v>110</v>
      </c>
      <c r="C89" s="161">
        <f>'Cap&amp;Pers costs assumptions'!G42</f>
        <v>8000</v>
      </c>
      <c r="D89" s="161">
        <f t="shared" si="12"/>
        <v>0</v>
      </c>
      <c r="E89" s="204"/>
      <c r="F89" s="204"/>
      <c r="G89" s="204"/>
      <c r="H89" s="204"/>
      <c r="I89" s="204"/>
      <c r="J89" s="204"/>
      <c r="K89" s="204"/>
      <c r="L89" s="204">
        <v>8000</v>
      </c>
      <c r="M89" s="204"/>
      <c r="N89" s="204"/>
      <c r="O89" s="204"/>
      <c r="P89" s="204"/>
      <c r="Q89" s="188">
        <f>SUM(E89:P89)</f>
        <v>8000</v>
      </c>
      <c r="R89" s="190"/>
      <c r="S89" s="35"/>
      <c r="T89" s="33"/>
      <c r="U89" s="34">
        <f t="shared" si="13"/>
        <v>8000</v>
      </c>
    </row>
    <row r="90" spans="2:23" x14ac:dyDescent="0.2">
      <c r="B90" s="144" t="s">
        <v>35</v>
      </c>
      <c r="C90" s="161"/>
      <c r="D90" s="161"/>
      <c r="E90" s="190">
        <f>IF((E110+E44-SUM(E46:E89)-SUM(E91:E103))&lt;0,((E110+E44-SUM(E46:E89)-SUM(E91:E103))*$E113/365*30.5*-1),0)</f>
        <v>108.63682191780822</v>
      </c>
      <c r="F90" s="190">
        <f>IF((E111+F44-SUM(F46:F89)-SUM(F91:F103))&lt;0,((E111+F44-SUM(F46:F89)-SUM(F91:F103))*$E113/365*30.5*-1),0)</f>
        <v>49.883416226684197</v>
      </c>
      <c r="G90" s="190">
        <f>IF((F111+G44-SUM(G46:G89)-SUM(G91:G103))&lt;0,((F111+G44-SUM(G46:G89)-SUM(G91:G103))*$E113/365*30.5*-1),0)</f>
        <v>65.353629289140514</v>
      </c>
      <c r="H90" s="190">
        <f t="shared" ref="H90:P90" si="14">IF((G111+H44-SUM(H46:H89)-SUM(H91:H103))&lt;0,((G111+H44-SUM(H46:H89)-SUM(H91:H103))*$E113/365*30.5*-1),0)</f>
        <v>12.099304433613804</v>
      </c>
      <c r="I90" s="190">
        <f t="shared" si="14"/>
        <v>30.090458273090544</v>
      </c>
      <c r="J90" s="190">
        <f t="shared" si="14"/>
        <v>0</v>
      </c>
      <c r="K90" s="190">
        <f t="shared" si="14"/>
        <v>0</v>
      </c>
      <c r="L90" s="190">
        <f t="shared" si="14"/>
        <v>0</v>
      </c>
      <c r="M90" s="190">
        <f t="shared" si="14"/>
        <v>0</v>
      </c>
      <c r="N90" s="190">
        <f t="shared" si="14"/>
        <v>7.7647606267704603</v>
      </c>
      <c r="O90" s="190">
        <f t="shared" si="14"/>
        <v>119.13994694996133</v>
      </c>
      <c r="P90" s="190">
        <f t="shared" si="14"/>
        <v>163.64367499182146</v>
      </c>
      <c r="Q90" s="188">
        <f>SUM(E90:P90)</f>
        <v>556.61201270889046</v>
      </c>
      <c r="R90" s="190" t="s">
        <v>0</v>
      </c>
      <c r="S90" s="35"/>
      <c r="T90" s="33"/>
      <c r="U90" s="34">
        <f t="shared" si="13"/>
        <v>556.61201270889046</v>
      </c>
      <c r="W90" s="7">
        <f>Q90</f>
        <v>556.61201270889046</v>
      </c>
    </row>
    <row r="91" spans="2:23" x14ac:dyDescent="0.2">
      <c r="B91" s="144"/>
      <c r="C91" s="144"/>
      <c r="D91" s="144"/>
      <c r="E91" s="144"/>
      <c r="F91" s="144"/>
      <c r="G91" s="144"/>
      <c r="H91" s="144"/>
      <c r="I91" s="144"/>
      <c r="J91" s="144"/>
      <c r="K91" s="144"/>
      <c r="L91" s="144"/>
      <c r="M91" s="144"/>
      <c r="N91" s="144"/>
      <c r="O91" s="144"/>
      <c r="P91" s="144"/>
      <c r="Q91" s="144"/>
      <c r="R91" s="190"/>
      <c r="S91" s="198"/>
      <c r="T91" s="166"/>
      <c r="U91" s="166"/>
    </row>
    <row r="92" spans="2:23" x14ac:dyDescent="0.2">
      <c r="B92" s="144" t="s">
        <v>134</v>
      </c>
      <c r="C92" s="161">
        <f>'Cap&amp;Pers costs assumptions'!G64</f>
        <v>5200</v>
      </c>
      <c r="D92" s="161">
        <f t="shared" si="12"/>
        <v>0</v>
      </c>
      <c r="E92" s="204">
        <v>2200</v>
      </c>
      <c r="F92" s="204"/>
      <c r="G92" s="204"/>
      <c r="H92" s="204">
        <v>3000</v>
      </c>
      <c r="I92" s="204"/>
      <c r="J92" s="204"/>
      <c r="K92" s="204"/>
      <c r="L92" s="204"/>
      <c r="M92" s="204"/>
      <c r="N92" s="204"/>
      <c r="O92" s="204"/>
      <c r="P92" s="204"/>
      <c r="Q92" s="188">
        <f>SUM(E92:P92)</f>
        <v>5200</v>
      </c>
      <c r="R92" s="190"/>
      <c r="S92" s="198">
        <f>'Cap&amp;Pers costs assumptions'!G67</f>
        <v>2200</v>
      </c>
      <c r="T92" s="189">
        <f>'Cap&amp;Pers costs assumptions'!G70</f>
        <v>1200</v>
      </c>
      <c r="U92" s="189">
        <f t="shared" si="13"/>
        <v>4200</v>
      </c>
    </row>
    <row r="93" spans="2:23" x14ac:dyDescent="0.2">
      <c r="B93" s="144" t="s">
        <v>112</v>
      </c>
      <c r="C93" s="161">
        <f>'Cap&amp;Pers costs assumptions'!G75</f>
        <v>0</v>
      </c>
      <c r="D93" s="161">
        <f t="shared" si="12"/>
        <v>0</v>
      </c>
      <c r="E93" s="204"/>
      <c r="F93" s="204"/>
      <c r="G93" s="204"/>
      <c r="H93" s="204"/>
      <c r="I93" s="204"/>
      <c r="J93" s="204"/>
      <c r="K93" s="204"/>
      <c r="L93" s="204"/>
      <c r="M93" s="204"/>
      <c r="N93" s="204"/>
      <c r="O93" s="204"/>
      <c r="P93" s="204"/>
      <c r="Q93" s="188">
        <f t="shared" ref="Q93:Q101" si="15">SUM(E93:P93)</f>
        <v>0</v>
      </c>
      <c r="R93" s="190"/>
      <c r="S93" s="198">
        <f>'Cap&amp;Pers costs assumptions'!G78</f>
        <v>0</v>
      </c>
      <c r="T93" s="189">
        <f>'Cap&amp;Pers costs assumptions'!G81</f>
        <v>0</v>
      </c>
      <c r="U93" s="189">
        <f t="shared" si="13"/>
        <v>0</v>
      </c>
    </row>
    <row r="94" spans="2:23" x14ac:dyDescent="0.2">
      <c r="B94" s="144" t="s">
        <v>321</v>
      </c>
      <c r="C94" s="161">
        <f>'Cap&amp;Pers costs assumptions'!G86</f>
        <v>5000</v>
      </c>
      <c r="D94" s="161">
        <f t="shared" si="12"/>
        <v>0</v>
      </c>
      <c r="E94" s="204"/>
      <c r="F94" s="204"/>
      <c r="G94" s="204"/>
      <c r="H94" s="204"/>
      <c r="I94" s="204"/>
      <c r="J94" s="204"/>
      <c r="K94" s="204">
        <v>5000</v>
      </c>
      <c r="L94" s="204"/>
      <c r="M94" s="204"/>
      <c r="N94" s="204"/>
      <c r="O94" s="204"/>
      <c r="P94" s="204"/>
      <c r="Q94" s="188">
        <f t="shared" si="15"/>
        <v>5000</v>
      </c>
      <c r="R94" s="190"/>
      <c r="S94" s="198">
        <f>'Cap&amp;Pers costs assumptions'!G89</f>
        <v>0</v>
      </c>
      <c r="T94" s="189">
        <f>'Cap&amp;Pers costs assumptions'!G92</f>
        <v>0</v>
      </c>
      <c r="U94" s="189">
        <f t="shared" si="13"/>
        <v>5000</v>
      </c>
    </row>
    <row r="95" spans="2:23" x14ac:dyDescent="0.2">
      <c r="B95" s="144" t="s">
        <v>320</v>
      </c>
      <c r="C95" s="161">
        <f>'Cap&amp;Pers costs assumptions'!G97</f>
        <v>0</v>
      </c>
      <c r="D95" s="161">
        <f t="shared" si="12"/>
        <v>0</v>
      </c>
      <c r="E95" s="204"/>
      <c r="F95" s="204"/>
      <c r="G95" s="204"/>
      <c r="H95" s="204"/>
      <c r="I95" s="204"/>
      <c r="J95" s="204"/>
      <c r="K95" s="204"/>
      <c r="L95" s="204"/>
      <c r="M95" s="204"/>
      <c r="N95" s="204"/>
      <c r="O95" s="204"/>
      <c r="P95" s="204"/>
      <c r="Q95" s="188">
        <f t="shared" si="15"/>
        <v>0</v>
      </c>
      <c r="R95" s="190"/>
      <c r="S95" s="198">
        <f>'Cap&amp;Pers costs assumptions'!G100</f>
        <v>0</v>
      </c>
      <c r="T95" s="189">
        <f>'Cap&amp;Pers costs assumptions'!G103</f>
        <v>0</v>
      </c>
      <c r="U95" s="189">
        <f t="shared" si="13"/>
        <v>0</v>
      </c>
    </row>
    <row r="96" spans="2:23" ht="12.75" hidden="1" customHeight="1" x14ac:dyDescent="0.2">
      <c r="B96" s="144"/>
      <c r="C96" s="144"/>
      <c r="D96" s="144"/>
      <c r="E96" s="201"/>
      <c r="F96" s="201"/>
      <c r="G96" s="201"/>
      <c r="H96" s="201"/>
      <c r="I96" s="201"/>
      <c r="J96" s="201"/>
      <c r="K96" s="201"/>
      <c r="L96" s="201"/>
      <c r="M96" s="201"/>
      <c r="N96" s="201"/>
      <c r="O96" s="201"/>
      <c r="P96" s="201"/>
      <c r="Q96" s="144"/>
      <c r="R96" s="190"/>
      <c r="S96" s="198"/>
      <c r="T96" s="166"/>
      <c r="U96" s="166"/>
    </row>
    <row r="97" spans="2:23" ht="12.75" hidden="1" customHeight="1" x14ac:dyDescent="0.2">
      <c r="B97" s="144" t="s">
        <v>113</v>
      </c>
      <c r="C97" s="161" t="e">
        <f>'Cap&amp;Pers costs assumptions'!#REF!</f>
        <v>#REF!</v>
      </c>
      <c r="D97" s="161" t="e">
        <f t="shared" si="12"/>
        <v>#REF!</v>
      </c>
      <c r="E97" s="204"/>
      <c r="F97" s="204"/>
      <c r="G97" s="204"/>
      <c r="H97" s="204"/>
      <c r="I97" s="204"/>
      <c r="J97" s="204"/>
      <c r="K97" s="204"/>
      <c r="L97" s="204"/>
      <c r="M97" s="204"/>
      <c r="N97" s="204"/>
      <c r="O97" s="204"/>
      <c r="P97" s="204"/>
      <c r="Q97" s="188">
        <f t="shared" si="15"/>
        <v>0</v>
      </c>
      <c r="R97" s="190"/>
      <c r="S97" s="198"/>
      <c r="T97" s="166"/>
      <c r="U97" s="166"/>
      <c r="W97" s="7">
        <f>Q97</f>
        <v>0</v>
      </c>
    </row>
    <row r="98" spans="2:23" ht="12.75" hidden="1" customHeight="1" x14ac:dyDescent="0.2">
      <c r="B98" s="144" t="s">
        <v>114</v>
      </c>
      <c r="C98" s="161" t="e">
        <f>'Cap&amp;Pers costs assumptions'!#REF!</f>
        <v>#REF!</v>
      </c>
      <c r="D98" s="161" t="e">
        <f t="shared" si="12"/>
        <v>#REF!</v>
      </c>
      <c r="E98" s="205"/>
      <c r="F98" s="205"/>
      <c r="G98" s="205"/>
      <c r="H98" s="205"/>
      <c r="I98" s="205"/>
      <c r="J98" s="205"/>
      <c r="K98" s="205"/>
      <c r="L98" s="205"/>
      <c r="M98" s="205"/>
      <c r="N98" s="205"/>
      <c r="O98" s="205"/>
      <c r="P98" s="205"/>
      <c r="Q98" s="188">
        <f t="shared" si="15"/>
        <v>0</v>
      </c>
      <c r="R98" s="190"/>
      <c r="S98" s="198"/>
      <c r="T98" s="166"/>
      <c r="U98" s="166"/>
    </row>
    <row r="99" spans="2:23" x14ac:dyDescent="0.2">
      <c r="B99" s="144"/>
      <c r="C99" s="144"/>
      <c r="D99" s="144"/>
      <c r="E99" s="201"/>
      <c r="F99" s="201"/>
      <c r="G99" s="201"/>
      <c r="H99" s="201"/>
      <c r="I99" s="201"/>
      <c r="J99" s="201"/>
      <c r="K99" s="201"/>
      <c r="L99" s="201"/>
      <c r="M99" s="201"/>
      <c r="N99" s="201"/>
      <c r="O99" s="201"/>
      <c r="P99" s="201"/>
      <c r="Q99" s="144"/>
      <c r="R99" s="190"/>
      <c r="S99" s="198"/>
      <c r="T99" s="166"/>
      <c r="U99" s="166"/>
    </row>
    <row r="100" spans="2:23" x14ac:dyDescent="0.2">
      <c r="B100" s="144" t="s">
        <v>115</v>
      </c>
      <c r="C100" s="161">
        <f>'Cap&amp;Pers costs assumptions'!G108</f>
        <v>24000</v>
      </c>
      <c r="D100" s="161">
        <f t="shared" si="12"/>
        <v>0</v>
      </c>
      <c r="E100" s="205">
        <v>2000</v>
      </c>
      <c r="F100" s="205">
        <v>2000</v>
      </c>
      <c r="G100" s="205">
        <v>2000</v>
      </c>
      <c r="H100" s="205">
        <v>2000</v>
      </c>
      <c r="I100" s="205">
        <v>2000</v>
      </c>
      <c r="J100" s="205">
        <v>2000</v>
      </c>
      <c r="K100" s="205">
        <v>2000</v>
      </c>
      <c r="L100" s="205">
        <v>2000</v>
      </c>
      <c r="M100" s="205">
        <v>2000</v>
      </c>
      <c r="N100" s="205">
        <v>2000</v>
      </c>
      <c r="O100" s="205">
        <v>2000</v>
      </c>
      <c r="P100" s="205">
        <v>2000</v>
      </c>
      <c r="Q100" s="188">
        <f t="shared" si="15"/>
        <v>24000</v>
      </c>
      <c r="R100" s="190"/>
      <c r="S100" s="198"/>
      <c r="T100" s="166"/>
      <c r="U100" s="166"/>
    </row>
    <row r="101" spans="2:23" x14ac:dyDescent="0.2">
      <c r="B101" s="144" t="s">
        <v>247</v>
      </c>
      <c r="C101" s="161">
        <f>'Cap&amp;Pers costs assumptions'!G119</f>
        <v>30000</v>
      </c>
      <c r="D101" s="161">
        <f t="shared" si="12"/>
        <v>0</v>
      </c>
      <c r="E101" s="205"/>
      <c r="F101" s="205"/>
      <c r="G101" s="205"/>
      <c r="H101" s="205"/>
      <c r="I101" s="205"/>
      <c r="J101" s="205"/>
      <c r="K101" s="205"/>
      <c r="L101" s="205"/>
      <c r="M101" s="205"/>
      <c r="N101" s="205"/>
      <c r="O101" s="205">
        <v>30000</v>
      </c>
      <c r="P101" s="205"/>
      <c r="Q101" s="188">
        <f t="shared" si="15"/>
        <v>30000</v>
      </c>
      <c r="R101" s="190"/>
      <c r="S101" s="198"/>
      <c r="T101" s="166"/>
      <c r="U101" s="166"/>
    </row>
    <row r="102" spans="2:23" x14ac:dyDescent="0.2">
      <c r="B102" s="144"/>
      <c r="C102" s="161"/>
      <c r="D102" s="161"/>
      <c r="E102" s="161"/>
      <c r="F102" s="161"/>
      <c r="G102" s="161"/>
      <c r="H102" s="161"/>
      <c r="I102" s="161"/>
      <c r="J102" s="161"/>
      <c r="K102" s="161"/>
      <c r="L102" s="161"/>
      <c r="M102" s="161"/>
      <c r="N102" s="161"/>
      <c r="O102" s="161"/>
      <c r="P102" s="161"/>
      <c r="Q102" s="161"/>
      <c r="R102" s="190"/>
      <c r="S102" s="198"/>
      <c r="T102" s="166"/>
      <c r="U102" s="166"/>
    </row>
    <row r="103" spans="2:23" x14ac:dyDescent="0.2">
      <c r="B103" s="144" t="s">
        <v>16</v>
      </c>
      <c r="C103" s="31"/>
      <c r="D103" s="31"/>
      <c r="E103" s="190">
        <f>SUM((E98+E97+E95+E94+E93+E92+E87+E84+E81+E79+E78+E77+E74+E73+E72+E71+E70+E65+E64+E63+E62+E60+E59+E58+E56+E55+E54)*$E$114)+(E75+E76)*$E$115+E104</f>
        <v>4823</v>
      </c>
      <c r="F103" s="190">
        <f t="shared" ref="F103:P103" si="16">SUM((F98+F97+F95+F94+F93+F92+F87+F84+F81+F79+F78+F77+F74+F73+F72+F71+F70+F65+F64+F63+F62+F60+F59+F58+F56+F55+F54)*$E$114)+(F75+F76)*$E$115+F104</f>
        <v>7860.5</v>
      </c>
      <c r="G103" s="190">
        <f t="shared" si="16"/>
        <v>1273</v>
      </c>
      <c r="H103" s="190">
        <f t="shared" si="16"/>
        <v>1513</v>
      </c>
      <c r="I103" s="190">
        <f t="shared" si="16"/>
        <v>3940.5</v>
      </c>
      <c r="J103" s="190">
        <f t="shared" si="16"/>
        <v>733</v>
      </c>
      <c r="K103" s="190">
        <f t="shared" si="16"/>
        <v>2033</v>
      </c>
      <c r="L103" s="190">
        <f t="shared" si="16"/>
        <v>440.5</v>
      </c>
      <c r="M103" s="190">
        <f t="shared" si="16"/>
        <v>813</v>
      </c>
      <c r="N103" s="190">
        <f t="shared" si="16"/>
        <v>813</v>
      </c>
      <c r="O103" s="190">
        <f t="shared" si="16"/>
        <v>720.5</v>
      </c>
      <c r="P103" s="190">
        <f t="shared" si="16"/>
        <v>417</v>
      </c>
      <c r="Q103" s="188">
        <f>SUM(E103:P103)</f>
        <v>25380</v>
      </c>
      <c r="R103" s="190"/>
      <c r="S103" s="33"/>
      <c r="T103" s="33"/>
      <c r="U103" s="33"/>
    </row>
    <row r="104" spans="2:23" x14ac:dyDescent="0.2">
      <c r="B104" s="144" t="s">
        <v>297</v>
      </c>
      <c r="C104" s="161"/>
      <c r="D104" s="161"/>
      <c r="E104" s="207"/>
      <c r="F104" s="207">
        <v>6000</v>
      </c>
      <c r="G104" s="207"/>
      <c r="H104" s="207"/>
      <c r="I104" s="207"/>
      <c r="J104" s="207"/>
      <c r="K104" s="207"/>
      <c r="L104" s="207"/>
      <c r="M104" s="207"/>
      <c r="N104" s="207"/>
      <c r="O104" s="207"/>
      <c r="P104" s="207"/>
      <c r="Q104" s="161"/>
      <c r="R104" s="190"/>
      <c r="S104" s="166"/>
      <c r="T104" s="166"/>
      <c r="U104" s="166"/>
    </row>
    <row r="105" spans="2:23" s="5" customFormat="1" ht="15.75" x14ac:dyDescent="0.25">
      <c r="B105" s="167" t="s">
        <v>17</v>
      </c>
      <c r="C105" s="194"/>
      <c r="D105" s="194"/>
      <c r="E105" s="188">
        <f t="shared" ref="E105:P105" si="17">SUM(E46:E103)</f>
        <v>34427.636821917811</v>
      </c>
      <c r="F105" s="188">
        <f t="shared" si="17"/>
        <v>33186.383416226687</v>
      </c>
      <c r="G105" s="188">
        <f t="shared" si="17"/>
        <v>12864.35362928914</v>
      </c>
      <c r="H105" s="188">
        <f t="shared" si="17"/>
        <v>13451.099304433614</v>
      </c>
      <c r="I105" s="188">
        <f t="shared" si="17"/>
        <v>31646.590458273091</v>
      </c>
      <c r="J105" s="188">
        <f t="shared" si="17"/>
        <v>16759</v>
      </c>
      <c r="K105" s="188">
        <f t="shared" si="17"/>
        <v>17489</v>
      </c>
      <c r="L105" s="188">
        <f t="shared" si="17"/>
        <v>24046.5</v>
      </c>
      <c r="M105" s="188">
        <f t="shared" si="17"/>
        <v>10169</v>
      </c>
      <c r="N105" s="188">
        <f t="shared" si="17"/>
        <v>10176.764760626771</v>
      </c>
      <c r="O105" s="188">
        <f t="shared" si="17"/>
        <v>39845.639946949959</v>
      </c>
      <c r="P105" s="188">
        <f t="shared" si="17"/>
        <v>13679.643674991821</v>
      </c>
      <c r="Q105" s="188">
        <f>SUM(E105:P105)</f>
        <v>257741.61201270888</v>
      </c>
      <c r="R105" s="188">
        <f>SUM(Q46:Q103)</f>
        <v>257741.61201270888</v>
      </c>
      <c r="S105" s="188">
        <f>SUM(S46:S95)</f>
        <v>3700</v>
      </c>
      <c r="T105" s="188">
        <f>SUM(T46:T95)</f>
        <v>5200</v>
      </c>
      <c r="U105" s="188">
        <f>SUM(U46:U90)</f>
        <v>170661.61201270888</v>
      </c>
    </row>
    <row r="106" spans="2:23" s="5" customFormat="1" x14ac:dyDescent="0.2">
      <c r="B106" s="172"/>
      <c r="C106" s="193"/>
      <c r="D106" s="193"/>
      <c r="E106" s="193"/>
      <c r="F106" s="193"/>
      <c r="G106" s="193"/>
      <c r="H106" s="193"/>
      <c r="I106" s="193"/>
      <c r="J106" s="193"/>
      <c r="K106" s="193"/>
      <c r="L106" s="193"/>
      <c r="M106" s="193"/>
      <c r="N106" s="193"/>
      <c r="O106" s="193"/>
      <c r="P106" s="193"/>
      <c r="Q106" s="193"/>
      <c r="R106" s="188"/>
      <c r="S106" s="181"/>
      <c r="T106" s="181"/>
      <c r="U106" s="181"/>
    </row>
    <row r="107" spans="2:23" s="5" customFormat="1" ht="15.75" x14ac:dyDescent="0.25">
      <c r="B107" s="167" t="s">
        <v>18</v>
      </c>
      <c r="C107" s="194"/>
      <c r="D107" s="194"/>
      <c r="E107" s="188">
        <f t="shared" ref="E107:P107" si="18">E44-E105</f>
        <v>44889.363178082189</v>
      </c>
      <c r="F107" s="188">
        <f t="shared" si="18"/>
        <v>17636.616583773313</v>
      </c>
      <c r="G107" s="188">
        <f t="shared" si="18"/>
        <v>-4643.8536292891404</v>
      </c>
      <c r="H107" s="188">
        <f t="shared" si="18"/>
        <v>15985.900695566386</v>
      </c>
      <c r="I107" s="188">
        <f t="shared" si="18"/>
        <v>-5400.5904582730909</v>
      </c>
      <c r="J107" s="188">
        <f t="shared" si="18"/>
        <v>27213.5</v>
      </c>
      <c r="K107" s="188">
        <f t="shared" si="18"/>
        <v>19794</v>
      </c>
      <c r="L107" s="188">
        <f t="shared" si="18"/>
        <v>-21213.5</v>
      </c>
      <c r="M107" s="188">
        <f t="shared" si="18"/>
        <v>-9728.5</v>
      </c>
      <c r="N107" s="188">
        <f t="shared" si="18"/>
        <v>-9363.764760626771</v>
      </c>
      <c r="O107" s="188">
        <f t="shared" si="18"/>
        <v>-33432.639946949959</v>
      </c>
      <c r="P107" s="188">
        <f t="shared" si="18"/>
        <v>-13359.143674991821</v>
      </c>
      <c r="Q107" s="188">
        <f>SUM(E107:P107)</f>
        <v>28377.387987291106</v>
      </c>
      <c r="R107" s="188"/>
      <c r="S107" s="168"/>
      <c r="T107" s="181"/>
      <c r="U107" s="181"/>
    </row>
    <row r="108" spans="2:23" s="5" customFormat="1" x14ac:dyDescent="0.2">
      <c r="B108" s="172"/>
      <c r="C108" s="193"/>
      <c r="D108" s="193"/>
      <c r="E108" s="193"/>
      <c r="F108" s="193"/>
      <c r="G108" s="193"/>
      <c r="H108" s="193"/>
      <c r="I108" s="193"/>
      <c r="J108" s="193"/>
      <c r="K108" s="193"/>
      <c r="L108" s="193"/>
      <c r="M108" s="193"/>
      <c r="N108" s="193"/>
      <c r="O108" s="193"/>
      <c r="P108" s="193"/>
      <c r="Q108" s="193"/>
      <c r="R108" s="188"/>
      <c r="S108" s="168"/>
      <c r="T108" s="181"/>
      <c r="U108" s="181"/>
    </row>
    <row r="109" spans="2:23" s="5" customFormat="1" ht="15.75" x14ac:dyDescent="0.25">
      <c r="B109" s="167" t="s">
        <v>19</v>
      </c>
      <c r="C109" s="194"/>
      <c r="D109" s="194"/>
      <c r="E109" s="194"/>
      <c r="F109" s="194"/>
      <c r="G109" s="194"/>
      <c r="H109" s="194"/>
      <c r="I109" s="194"/>
      <c r="J109" s="194"/>
      <c r="K109" s="194"/>
      <c r="L109" s="194"/>
      <c r="M109" s="194"/>
      <c r="N109" s="194"/>
      <c r="O109" s="194"/>
      <c r="P109" s="194"/>
      <c r="Q109" s="194"/>
      <c r="R109" s="188"/>
      <c r="S109" s="168"/>
      <c r="T109" s="181"/>
      <c r="U109" s="181"/>
    </row>
    <row r="110" spans="2:23" s="5" customFormat="1" ht="15.75" x14ac:dyDescent="0.25">
      <c r="B110" s="172" t="s">
        <v>1</v>
      </c>
      <c r="C110" s="193"/>
      <c r="D110" s="193"/>
      <c r="E110" s="199">
        <f>'Farm ID'!B19</f>
        <v>-77500</v>
      </c>
      <c r="F110" s="188"/>
      <c r="G110" s="188"/>
      <c r="H110" s="188"/>
      <c r="I110" s="188"/>
      <c r="J110" s="188"/>
      <c r="K110" s="188"/>
      <c r="L110" s="188"/>
      <c r="M110" s="188"/>
      <c r="N110" s="188"/>
      <c r="O110" s="188"/>
      <c r="P110" s="188"/>
      <c r="Q110" s="194"/>
      <c r="R110" s="188"/>
      <c r="S110" s="181"/>
      <c r="T110" s="181"/>
      <c r="U110" s="181"/>
    </row>
    <row r="111" spans="2:23" s="5" customFormat="1" ht="15.75" x14ac:dyDescent="0.25">
      <c r="B111" s="172" t="s">
        <v>2</v>
      </c>
      <c r="C111" s="193"/>
      <c r="D111" s="193"/>
      <c r="E111" s="188">
        <f>E107+E110</f>
        <v>-32610.636821917811</v>
      </c>
      <c r="F111" s="188">
        <f t="shared" ref="F111:P111" si="19">E111+F107</f>
        <v>-14974.020238144498</v>
      </c>
      <c r="G111" s="188">
        <f t="shared" si="19"/>
        <v>-19617.873867433638</v>
      </c>
      <c r="H111" s="188">
        <f t="shared" si="19"/>
        <v>-3631.9731718672519</v>
      </c>
      <c r="I111" s="188">
        <f t="shared" si="19"/>
        <v>-9032.5636301403429</v>
      </c>
      <c r="J111" s="188">
        <f t="shared" si="19"/>
        <v>18180.936369859657</v>
      </c>
      <c r="K111" s="188">
        <f t="shared" si="19"/>
        <v>37974.936369859657</v>
      </c>
      <c r="L111" s="188">
        <f t="shared" si="19"/>
        <v>16761.436369859657</v>
      </c>
      <c r="M111" s="188">
        <f t="shared" si="19"/>
        <v>7032.9363698596571</v>
      </c>
      <c r="N111" s="188">
        <f t="shared" si="19"/>
        <v>-2330.8283907671139</v>
      </c>
      <c r="O111" s="188">
        <f t="shared" si="19"/>
        <v>-35763.468337717073</v>
      </c>
      <c r="P111" s="188">
        <f t="shared" si="19"/>
        <v>-49122.612012708894</v>
      </c>
      <c r="Q111" s="194"/>
      <c r="R111" s="188"/>
      <c r="S111" s="181"/>
      <c r="T111" s="181"/>
      <c r="U111" s="181"/>
    </row>
    <row r="112" spans="2:23" x14ac:dyDescent="0.2">
      <c r="B112" s="144"/>
      <c r="C112" s="161"/>
      <c r="D112" s="161"/>
      <c r="E112" s="190"/>
      <c r="F112" s="190"/>
      <c r="G112" s="190"/>
      <c r="H112" s="190"/>
      <c r="I112" s="190"/>
      <c r="J112" s="190"/>
      <c r="K112" s="190"/>
      <c r="L112" s="190"/>
      <c r="M112" s="190"/>
      <c r="N112" s="190"/>
      <c r="O112" s="190"/>
      <c r="P112" s="190"/>
      <c r="Q112" s="188"/>
      <c r="R112" s="190"/>
      <c r="S112" s="166"/>
      <c r="T112" s="166"/>
      <c r="U112" s="166"/>
    </row>
    <row r="113" spans="2:21" x14ac:dyDescent="0.2">
      <c r="B113" s="144" t="s">
        <v>20</v>
      </c>
      <c r="C113" s="161"/>
      <c r="D113" s="161"/>
      <c r="E113" s="231">
        <v>0.04</v>
      </c>
      <c r="F113" s="196"/>
      <c r="G113" s="196"/>
      <c r="H113" s="196"/>
      <c r="I113" s="196"/>
      <c r="J113" s="196"/>
      <c r="K113" s="196"/>
      <c r="L113" s="196"/>
      <c r="M113" s="196"/>
      <c r="N113" s="196"/>
      <c r="O113" s="196"/>
      <c r="P113" s="196"/>
      <c r="Q113" s="195"/>
      <c r="R113" s="196"/>
      <c r="S113" s="166"/>
      <c r="T113" s="166"/>
      <c r="U113" s="166"/>
    </row>
    <row r="114" spans="2:21" x14ac:dyDescent="0.2">
      <c r="B114" s="170" t="s">
        <v>141</v>
      </c>
      <c r="C114" s="200"/>
      <c r="D114" s="200"/>
      <c r="E114" s="232">
        <v>0.2</v>
      </c>
      <c r="F114" s="170"/>
      <c r="G114" s="170"/>
      <c r="H114" s="170"/>
      <c r="I114" s="170"/>
      <c r="J114" s="170"/>
      <c r="K114" s="170"/>
      <c r="L114" s="170"/>
      <c r="M114" s="170"/>
      <c r="N114" s="170"/>
      <c r="O114" s="170"/>
      <c r="P114" s="170"/>
      <c r="Q114" s="197"/>
      <c r="R114" s="170"/>
      <c r="S114" s="166"/>
      <c r="T114" s="166"/>
      <c r="U114" s="166"/>
    </row>
    <row r="115" spans="2:21" x14ac:dyDescent="0.2">
      <c r="B115" s="170" t="s">
        <v>142</v>
      </c>
      <c r="C115" s="200"/>
      <c r="D115" s="200"/>
      <c r="E115" s="232">
        <v>0.05</v>
      </c>
      <c r="F115" s="170"/>
      <c r="G115" s="170"/>
      <c r="H115" s="170"/>
      <c r="I115" s="170"/>
      <c r="J115" s="170"/>
      <c r="K115" s="170"/>
      <c r="L115" s="170"/>
      <c r="M115" s="170"/>
      <c r="N115" s="170"/>
      <c r="O115" s="170"/>
      <c r="P115" s="170"/>
      <c r="Q115" s="197"/>
      <c r="R115" s="170"/>
      <c r="S115" s="166"/>
      <c r="T115" s="166"/>
      <c r="U115" s="166"/>
    </row>
    <row r="116" spans="2:21" x14ac:dyDescent="0.2">
      <c r="B116" s="170"/>
      <c r="C116" s="180"/>
      <c r="D116" s="180"/>
      <c r="E116" s="166"/>
      <c r="F116" s="166"/>
      <c r="G116" s="166"/>
      <c r="H116" s="166"/>
      <c r="I116" s="166"/>
      <c r="J116" s="166"/>
      <c r="K116" s="166"/>
      <c r="L116" s="166"/>
      <c r="M116" s="166"/>
      <c r="N116" s="166"/>
      <c r="O116" s="166"/>
      <c r="P116" s="166"/>
      <c r="Q116" s="188"/>
      <c r="R116" s="170"/>
      <c r="S116" s="166"/>
      <c r="T116" s="166"/>
      <c r="U116" s="166"/>
    </row>
    <row r="117" spans="2:21" x14ac:dyDescent="0.2">
      <c r="B117" s="175" t="s">
        <v>169</v>
      </c>
      <c r="C117" s="180"/>
      <c r="D117" s="180"/>
      <c r="E117" s="166"/>
      <c r="F117" s="166"/>
      <c r="G117" s="166"/>
      <c r="H117" s="166"/>
      <c r="I117" s="166"/>
      <c r="J117" s="166"/>
      <c r="K117" s="166"/>
      <c r="L117" s="166"/>
      <c r="M117" s="166"/>
      <c r="N117" s="166"/>
      <c r="O117" s="166"/>
      <c r="P117" s="166"/>
      <c r="Q117" s="188"/>
      <c r="R117" s="170"/>
      <c r="S117" s="166"/>
      <c r="T117" s="166"/>
      <c r="U117" s="166"/>
    </row>
    <row r="118" spans="2:21" x14ac:dyDescent="0.2">
      <c r="B118" s="170" t="s">
        <v>53</v>
      </c>
      <c r="C118" s="192">
        <f>Q41</f>
        <v>1828</v>
      </c>
      <c r="D118" s="286" t="s">
        <v>299</v>
      </c>
      <c r="E118" s="287"/>
      <c r="F118" s="287"/>
      <c r="G118" s="287"/>
      <c r="H118" s="287"/>
      <c r="I118" s="287"/>
      <c r="J118" s="287"/>
      <c r="K118" s="287"/>
      <c r="L118" s="287"/>
      <c r="M118" s="166"/>
      <c r="N118" s="166"/>
      <c r="O118" s="166"/>
      <c r="P118" s="166"/>
      <c r="Q118" s="188"/>
      <c r="R118" s="170"/>
      <c r="S118" s="166"/>
      <c r="T118" s="166"/>
      <c r="U118" s="166"/>
    </row>
    <row r="119" spans="2:21" x14ac:dyDescent="0.2">
      <c r="B119" s="170" t="s">
        <v>54</v>
      </c>
      <c r="C119" s="192">
        <f>Q42</f>
        <v>23552</v>
      </c>
      <c r="D119" s="287"/>
      <c r="E119" s="287"/>
      <c r="F119" s="287"/>
      <c r="G119" s="287"/>
      <c r="H119" s="287"/>
      <c r="I119" s="287"/>
      <c r="J119" s="287"/>
      <c r="K119" s="287"/>
      <c r="L119" s="287"/>
      <c r="M119" s="166"/>
      <c r="N119" s="166"/>
      <c r="O119" s="166"/>
      <c r="P119" s="166"/>
      <c r="Q119" s="188"/>
      <c r="R119" s="170"/>
      <c r="S119" s="166"/>
      <c r="T119" s="166"/>
      <c r="U119" s="166"/>
    </row>
    <row r="120" spans="2:21" x14ac:dyDescent="0.2">
      <c r="B120" s="170" t="s">
        <v>52</v>
      </c>
      <c r="C120" s="192">
        <f>Q103</f>
        <v>25380</v>
      </c>
      <c r="D120" s="287"/>
      <c r="E120" s="287"/>
      <c r="F120" s="287"/>
      <c r="G120" s="287"/>
      <c r="H120" s="287"/>
      <c r="I120" s="287"/>
      <c r="J120" s="287"/>
      <c r="K120" s="287"/>
      <c r="L120" s="287"/>
      <c r="M120" s="166"/>
      <c r="N120" s="166"/>
      <c r="O120" s="166"/>
      <c r="P120" s="166"/>
      <c r="Q120" s="188"/>
      <c r="R120" s="170"/>
      <c r="S120" s="166"/>
      <c r="T120" s="166"/>
      <c r="U120" s="166"/>
    </row>
    <row r="121" spans="2:21" x14ac:dyDescent="0.2">
      <c r="B121" s="170" t="s">
        <v>55</v>
      </c>
      <c r="C121" s="192">
        <f>C118+C119-C120</f>
        <v>0</v>
      </c>
      <c r="D121" s="287"/>
      <c r="E121" s="287"/>
      <c r="F121" s="287"/>
      <c r="G121" s="287"/>
      <c r="H121" s="287"/>
      <c r="I121" s="287"/>
      <c r="J121" s="287"/>
      <c r="K121" s="287"/>
      <c r="L121" s="287"/>
      <c r="M121" s="166"/>
      <c r="N121" s="166"/>
      <c r="O121" s="166"/>
      <c r="P121" s="166"/>
      <c r="Q121" s="197"/>
      <c r="R121" s="170"/>
      <c r="S121" s="166"/>
      <c r="T121" s="166"/>
      <c r="U121" s="166"/>
    </row>
    <row r="150" spans="4:7" hidden="1" x14ac:dyDescent="0.2">
      <c r="D150" s="28">
        <v>1</v>
      </c>
      <c r="E150" s="4" t="s">
        <v>43</v>
      </c>
      <c r="F150" s="4">
        <f>IF(G150=12,1,G150+1)</f>
        <v>4</v>
      </c>
      <c r="G150" s="4">
        <f>MONTH('Farm ID'!D13)</f>
        <v>3</v>
      </c>
    </row>
    <row r="151" spans="4:7" hidden="1" x14ac:dyDescent="0.2">
      <c r="D151" s="28">
        <v>2</v>
      </c>
      <c r="E151" s="4" t="s">
        <v>44</v>
      </c>
      <c r="F151" s="4">
        <f>IF(F150+1=13,1,F150+1)</f>
        <v>5</v>
      </c>
    </row>
    <row r="152" spans="4:7" hidden="1" x14ac:dyDescent="0.2">
      <c r="D152" s="28">
        <v>3</v>
      </c>
      <c r="E152" s="4" t="s">
        <v>304</v>
      </c>
      <c r="F152" s="4">
        <f t="shared" ref="F152:F161" si="20">IF(F151+1=13,1,F151+1)</f>
        <v>6</v>
      </c>
    </row>
    <row r="153" spans="4:7" hidden="1" x14ac:dyDescent="0.2">
      <c r="D153" s="28">
        <v>4</v>
      </c>
      <c r="E153" s="4" t="s">
        <v>26</v>
      </c>
      <c r="F153" s="4">
        <f t="shared" si="20"/>
        <v>7</v>
      </c>
    </row>
    <row r="154" spans="4:7" hidden="1" x14ac:dyDescent="0.2">
      <c r="D154" s="28">
        <v>5</v>
      </c>
      <c r="E154" s="4" t="s">
        <v>9</v>
      </c>
      <c r="F154" s="4">
        <f t="shared" si="20"/>
        <v>8</v>
      </c>
    </row>
    <row r="155" spans="4:7" hidden="1" x14ac:dyDescent="0.2">
      <c r="D155" s="28">
        <v>6</v>
      </c>
      <c r="E155" s="4" t="s">
        <v>21</v>
      </c>
      <c r="F155" s="4">
        <f t="shared" si="20"/>
        <v>9</v>
      </c>
    </row>
    <row r="156" spans="4:7" hidden="1" x14ac:dyDescent="0.2">
      <c r="D156" s="28">
        <v>7</v>
      </c>
      <c r="E156" s="4" t="s">
        <v>22</v>
      </c>
      <c r="F156" s="4">
        <f t="shared" si="20"/>
        <v>10</v>
      </c>
    </row>
    <row r="157" spans="4:7" hidden="1" x14ac:dyDescent="0.2">
      <c r="D157" s="28">
        <v>8</v>
      </c>
      <c r="E157" s="4" t="s">
        <v>38</v>
      </c>
      <c r="F157" s="4">
        <f t="shared" si="20"/>
        <v>11</v>
      </c>
    </row>
    <row r="158" spans="4:7" hidden="1" x14ac:dyDescent="0.2">
      <c r="D158" s="28">
        <v>9</v>
      </c>
      <c r="E158" s="4" t="s">
        <v>39</v>
      </c>
      <c r="F158" s="4">
        <f t="shared" si="20"/>
        <v>12</v>
      </c>
    </row>
    <row r="159" spans="4:7" hidden="1" x14ac:dyDescent="0.2">
      <c r="D159" s="28">
        <v>10</v>
      </c>
      <c r="E159" s="4" t="s">
        <v>40</v>
      </c>
      <c r="F159" s="4">
        <f t="shared" si="20"/>
        <v>1</v>
      </c>
    </row>
    <row r="160" spans="4:7" hidden="1" x14ac:dyDescent="0.2">
      <c r="D160" s="28">
        <v>11</v>
      </c>
      <c r="E160" s="4" t="s">
        <v>41</v>
      </c>
      <c r="F160" s="4">
        <f t="shared" si="20"/>
        <v>2</v>
      </c>
    </row>
    <row r="161" spans="4:6" hidden="1" x14ac:dyDescent="0.2">
      <c r="D161" s="28">
        <v>12</v>
      </c>
      <c r="E161" s="4" t="s">
        <v>42</v>
      </c>
      <c r="F161" s="4">
        <f t="shared" si="20"/>
        <v>3</v>
      </c>
    </row>
  </sheetData>
  <sheetProtection password="CF09" sheet="1" objects="1" scenarios="1"/>
  <mergeCells count="2">
    <mergeCell ref="D118:L121"/>
    <mergeCell ref="C3:E3"/>
  </mergeCells>
  <pageMargins left="0.70866141732283472" right="0.70866141732283472" top="0.74803149606299213" bottom="0.74803149606299213" header="0.31496062992125984" footer="0.31496062992125984"/>
  <pageSetup paperSize="9" scale="57" fitToHeight="0" orientation="landscape" r:id="rId1"/>
  <headerFooter>
    <oddFooter>&amp;L&amp;"Arial,Bold"SAC Consulting Confidential&amp;C&amp;D</oddFooter>
  </headerFooter>
  <rowBreaks count="1" manualBreakCount="1">
    <brk id="44" min="1" max="16" man="1"/>
  </rowBreaks>
  <colBreaks count="1" manualBreakCount="1">
    <brk id="1"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15"/>
  <sheetViews>
    <sheetView tabSelected="1" zoomScale="130" zoomScaleNormal="130" workbookViewId="0">
      <selection activeCell="F9" sqref="F9"/>
    </sheetView>
  </sheetViews>
  <sheetFormatPr defaultRowHeight="12.75" x14ac:dyDescent="0.2"/>
  <sheetData>
    <row r="1" spans="1:7" s="1" customFormat="1" ht="23.25" x14ac:dyDescent="0.35">
      <c r="A1" s="1" t="s">
        <v>341</v>
      </c>
    </row>
    <row r="3" spans="1:7" s="8" customFormat="1" ht="15.75" x14ac:dyDescent="0.25">
      <c r="A3" s="8" t="s">
        <v>324</v>
      </c>
    </row>
    <row r="4" spans="1:7" s="8" customFormat="1" ht="15.75" x14ac:dyDescent="0.25"/>
    <row r="5" spans="1:7" s="8" customFormat="1" ht="15.75" x14ac:dyDescent="0.25">
      <c r="A5" s="8" t="s">
        <v>325</v>
      </c>
    </row>
    <row r="6" spans="1:7" s="8" customFormat="1" ht="15.75" x14ac:dyDescent="0.25"/>
    <row r="7" spans="1:7" s="8" customFormat="1" ht="15.75" x14ac:dyDescent="0.25">
      <c r="B7" s="68"/>
      <c r="C7" s="36" t="s">
        <v>171</v>
      </c>
    </row>
    <row r="8" spans="1:7" s="8" customFormat="1" ht="15.75" x14ac:dyDescent="0.25">
      <c r="B8" s="69"/>
      <c r="C8" t="s">
        <v>172</v>
      </c>
    </row>
    <row r="9" spans="1:7" s="8" customFormat="1" ht="15.75" x14ac:dyDescent="0.25">
      <c r="B9" s="70"/>
      <c r="C9" t="s">
        <v>173</v>
      </c>
    </row>
    <row r="10" spans="1:7" s="8" customFormat="1" ht="15.75" x14ac:dyDescent="0.25">
      <c r="A10" s="8" t="s">
        <v>326</v>
      </c>
    </row>
    <row r="11" spans="1:7" s="8" customFormat="1" ht="15.75" x14ac:dyDescent="0.25"/>
    <row r="12" spans="1:7" s="8" customFormat="1" ht="15.75" x14ac:dyDescent="0.25">
      <c r="B12" s="8" t="s">
        <v>329</v>
      </c>
    </row>
    <row r="13" spans="1:7" s="8" customFormat="1" ht="15.75" x14ac:dyDescent="0.25"/>
    <row r="14" spans="1:7" s="8" customFormat="1" ht="15.75" x14ac:dyDescent="0.25">
      <c r="B14" s="8" t="s">
        <v>332</v>
      </c>
    </row>
    <row r="15" spans="1:7" s="8" customFormat="1" ht="15.75" x14ac:dyDescent="0.25"/>
    <row r="16" spans="1:7" s="8" customFormat="1" ht="15.75" x14ac:dyDescent="0.25">
      <c r="B16" s="8" t="s">
        <v>333</v>
      </c>
    </row>
    <row r="17" spans="2:2" s="8" customFormat="1" ht="15.75" x14ac:dyDescent="0.25"/>
    <row r="18" spans="2:2" s="8" customFormat="1" ht="15.75" x14ac:dyDescent="0.25">
      <c r="B18" s="8" t="s">
        <v>334</v>
      </c>
    </row>
    <row r="19" spans="2:2" s="8" customFormat="1" ht="15.75" x14ac:dyDescent="0.25"/>
    <row r="20" spans="2:2" s="8" customFormat="1" ht="15.75" x14ac:dyDescent="0.25">
      <c r="B20" s="8" t="s">
        <v>335</v>
      </c>
    </row>
    <row r="21" spans="2:2" s="8" customFormat="1" ht="15.75" x14ac:dyDescent="0.25">
      <c r="B21" s="8" t="s">
        <v>328</v>
      </c>
    </row>
    <row r="22" spans="2:2" s="8" customFormat="1" ht="15.75" x14ac:dyDescent="0.25"/>
    <row r="23" spans="2:2" s="8" customFormat="1" ht="15.75" x14ac:dyDescent="0.25">
      <c r="B23" s="8" t="s">
        <v>336</v>
      </c>
    </row>
    <row r="24" spans="2:2" s="8" customFormat="1" ht="15.75" x14ac:dyDescent="0.25">
      <c r="B24" s="8" t="s">
        <v>174</v>
      </c>
    </row>
    <row r="25" spans="2:2" s="8" customFormat="1" ht="15.75" x14ac:dyDescent="0.25">
      <c r="B25" s="8" t="s">
        <v>327</v>
      </c>
    </row>
    <row r="26" spans="2:2" s="8" customFormat="1" ht="15.75" x14ac:dyDescent="0.25"/>
    <row r="27" spans="2:2" s="8" customFormat="1" ht="15.75" x14ac:dyDescent="0.25">
      <c r="B27" s="8" t="s">
        <v>337</v>
      </c>
    </row>
    <row r="28" spans="2:2" s="8" customFormat="1" ht="15.75" x14ac:dyDescent="0.25">
      <c r="B28" s="8" t="s">
        <v>331</v>
      </c>
    </row>
    <row r="29" spans="2:2" s="8" customFormat="1" ht="15.75" x14ac:dyDescent="0.25"/>
    <row r="30" spans="2:2" s="8" customFormat="1" ht="15.75" x14ac:dyDescent="0.25">
      <c r="B30" s="8" t="s">
        <v>338</v>
      </c>
    </row>
    <row r="31" spans="2:2" s="8" customFormat="1" ht="15.75" x14ac:dyDescent="0.25">
      <c r="B31" s="8" t="s">
        <v>175</v>
      </c>
    </row>
    <row r="32" spans="2:2" s="8" customFormat="1" ht="15.75" x14ac:dyDescent="0.25">
      <c r="B32" s="8" t="s">
        <v>178</v>
      </c>
    </row>
    <row r="33" s="8" customFormat="1" ht="15.75" x14ac:dyDescent="0.25"/>
    <row r="34" s="8" customFormat="1" ht="15.75" x14ac:dyDescent="0.25"/>
    <row r="35" s="8" customFormat="1" ht="15.75" x14ac:dyDescent="0.25"/>
    <row r="36" s="8" customFormat="1" ht="15.75" x14ac:dyDescent="0.25"/>
    <row r="37" s="8" customFormat="1" ht="15.75" x14ac:dyDescent="0.25"/>
    <row r="38" s="8" customFormat="1" ht="15.75" x14ac:dyDescent="0.25"/>
    <row r="39" s="8" customFormat="1" ht="15.75" x14ac:dyDescent="0.25"/>
    <row r="40" s="8" customFormat="1" ht="15.75" x14ac:dyDescent="0.25"/>
    <row r="41" s="8" customFormat="1" ht="15.75" x14ac:dyDescent="0.25"/>
    <row r="42" s="8" customFormat="1" ht="15.75" x14ac:dyDescent="0.25"/>
    <row r="43" s="8" customFormat="1" ht="15.75" x14ac:dyDescent="0.25"/>
    <row r="44" s="8" customFormat="1" ht="15.75" x14ac:dyDescent="0.25"/>
    <row r="45" s="8" customFormat="1" ht="15.75" x14ac:dyDescent="0.25"/>
    <row r="46" s="8" customFormat="1" ht="15.75" x14ac:dyDescent="0.25"/>
    <row r="47" s="8" customFormat="1" ht="15.75" x14ac:dyDescent="0.25"/>
    <row r="48" s="8" customFormat="1" ht="15.75" x14ac:dyDescent="0.25"/>
    <row r="49" s="8" customFormat="1" ht="15.75" x14ac:dyDescent="0.25"/>
    <row r="50" s="8" customFormat="1" ht="15.75" x14ac:dyDescent="0.25"/>
    <row r="51" s="8" customFormat="1" ht="15.75" x14ac:dyDescent="0.25"/>
    <row r="52" s="8" customFormat="1" ht="15.75" x14ac:dyDescent="0.25"/>
    <row r="53" s="8" customFormat="1" ht="15.75" x14ac:dyDescent="0.25"/>
    <row r="54" s="8" customFormat="1" ht="15.75" x14ac:dyDescent="0.25"/>
    <row r="55" s="8" customFormat="1" ht="15.75" x14ac:dyDescent="0.25"/>
    <row r="56" s="8" customFormat="1" ht="15.75" x14ac:dyDescent="0.25"/>
    <row r="57" s="8" customFormat="1" ht="15.75" x14ac:dyDescent="0.25"/>
    <row r="58" s="8" customFormat="1" ht="15.75" x14ac:dyDescent="0.25"/>
    <row r="59" s="8" customFormat="1" ht="15.75" x14ac:dyDescent="0.25"/>
    <row r="60" s="8" customFormat="1" ht="15.75" x14ac:dyDescent="0.25"/>
    <row r="61" s="8" customFormat="1" ht="15.75" x14ac:dyDescent="0.25"/>
    <row r="62" s="8" customFormat="1" ht="15.75" x14ac:dyDescent="0.25"/>
    <row r="63" s="8" customFormat="1" ht="15.75" x14ac:dyDescent="0.25"/>
    <row r="64" s="8" customFormat="1" ht="15.75" x14ac:dyDescent="0.25"/>
    <row r="65" s="8" customFormat="1" ht="15.75" x14ac:dyDescent="0.25"/>
    <row r="66" s="8" customFormat="1" ht="15.75" x14ac:dyDescent="0.25"/>
    <row r="67" s="8" customFormat="1" ht="15.75" x14ac:dyDescent="0.25"/>
    <row r="68" s="8" customFormat="1" ht="15.75" x14ac:dyDescent="0.25"/>
    <row r="69" s="8" customFormat="1" ht="15.75" x14ac:dyDescent="0.25"/>
    <row r="70" s="8" customFormat="1" ht="15.75" x14ac:dyDescent="0.25"/>
    <row r="71" s="8" customFormat="1" ht="15.75" x14ac:dyDescent="0.25"/>
    <row r="72" s="8" customFormat="1" ht="15.75" x14ac:dyDescent="0.25"/>
    <row r="73" s="8" customFormat="1" ht="15.75" x14ac:dyDescent="0.25"/>
    <row r="74" s="8" customFormat="1" ht="15.75" x14ac:dyDescent="0.25"/>
    <row r="75" s="8" customFormat="1" ht="15.75" x14ac:dyDescent="0.25"/>
    <row r="76" s="8" customFormat="1" ht="15.75" x14ac:dyDescent="0.25"/>
    <row r="77" s="8" customFormat="1" ht="15.75" x14ac:dyDescent="0.25"/>
    <row r="78" s="8" customFormat="1" ht="15.75" x14ac:dyDescent="0.25"/>
    <row r="79" s="8" customFormat="1" ht="15.75" x14ac:dyDescent="0.25"/>
    <row r="80" s="8" customFormat="1" ht="15.75" x14ac:dyDescent="0.25"/>
    <row r="81" s="8" customFormat="1" ht="15.75" x14ac:dyDescent="0.25"/>
    <row r="82" s="8" customFormat="1" ht="15.75" x14ac:dyDescent="0.25"/>
    <row r="83" s="8" customFormat="1" ht="15.75" x14ac:dyDescent="0.25"/>
    <row r="84" s="8" customFormat="1" ht="15.75" x14ac:dyDescent="0.25"/>
    <row r="85" s="8" customFormat="1" ht="15.75" x14ac:dyDescent="0.25"/>
    <row r="86" s="8" customFormat="1" ht="15.75" x14ac:dyDescent="0.25"/>
    <row r="87" s="8" customFormat="1" ht="15.75" x14ac:dyDescent="0.25"/>
    <row r="88" s="8" customFormat="1" ht="15.75" x14ac:dyDescent="0.25"/>
    <row r="89" s="8" customFormat="1" ht="15.75" x14ac:dyDescent="0.25"/>
    <row r="90" s="8" customFormat="1" ht="15.75" x14ac:dyDescent="0.25"/>
    <row r="91" s="8" customFormat="1" ht="15.75" x14ac:dyDescent="0.25"/>
    <row r="92" s="8" customFormat="1" ht="15.75" x14ac:dyDescent="0.25"/>
    <row r="93" s="8" customFormat="1" ht="15.75" x14ac:dyDescent="0.25"/>
    <row r="94" s="8" customFormat="1" ht="15.75" x14ac:dyDescent="0.25"/>
    <row r="95" s="8" customFormat="1" ht="15.75" x14ac:dyDescent="0.25"/>
    <row r="96" s="8" customFormat="1" ht="15.75" x14ac:dyDescent="0.25"/>
    <row r="97" s="8" customFormat="1" ht="15.75" x14ac:dyDescent="0.25"/>
    <row r="98" s="8" customFormat="1" ht="15.75" x14ac:dyDescent="0.25"/>
    <row r="99" s="8" customFormat="1" ht="15.75" x14ac:dyDescent="0.25"/>
    <row r="100" s="8" customFormat="1" ht="15.75" x14ac:dyDescent="0.25"/>
    <row r="101" s="8" customFormat="1" ht="15.75" x14ac:dyDescent="0.25"/>
    <row r="102" s="8" customFormat="1" ht="15.75" x14ac:dyDescent="0.25"/>
    <row r="103" s="8" customFormat="1" ht="15.75" x14ac:dyDescent="0.25"/>
    <row r="104" s="8" customFormat="1" ht="15.75" x14ac:dyDescent="0.25"/>
    <row r="105" s="8" customFormat="1" ht="15.75" x14ac:dyDescent="0.25"/>
    <row r="106" s="8" customFormat="1" ht="15.75" x14ac:dyDescent="0.25"/>
    <row r="107" s="8" customFormat="1" ht="15.75" x14ac:dyDescent="0.25"/>
    <row r="108" s="8" customFormat="1" ht="15.75" x14ac:dyDescent="0.25"/>
    <row r="109" s="8" customFormat="1" ht="15.75" x14ac:dyDescent="0.25"/>
    <row r="110" s="8" customFormat="1" ht="15.75" x14ac:dyDescent="0.25"/>
    <row r="111" s="8" customFormat="1" ht="15.75" x14ac:dyDescent="0.25"/>
    <row r="112" s="8" customFormat="1" ht="15.75" x14ac:dyDescent="0.25"/>
    <row r="113" s="8" customFormat="1" ht="15.75" x14ac:dyDescent="0.25"/>
    <row r="114" s="8" customFormat="1" ht="15.75" x14ac:dyDescent="0.25"/>
    <row r="115" s="8" customFormat="1" ht="15.75" x14ac:dyDescent="0.25"/>
    <row r="116" s="8" customFormat="1" ht="15.75" x14ac:dyDescent="0.25"/>
    <row r="117" s="8" customFormat="1" ht="15.75" x14ac:dyDescent="0.25"/>
    <row r="118" s="8" customFormat="1" ht="15.75" x14ac:dyDescent="0.25"/>
    <row r="119" s="8" customFormat="1" ht="15.75" x14ac:dyDescent="0.25"/>
    <row r="120" s="8" customFormat="1" ht="15.75" x14ac:dyDescent="0.25"/>
    <row r="121" s="8" customFormat="1" ht="15.75" x14ac:dyDescent="0.25"/>
    <row r="122" s="8" customFormat="1" ht="15.75" x14ac:dyDescent="0.25"/>
    <row r="123" s="8" customFormat="1" ht="15.75" x14ac:dyDescent="0.25"/>
    <row r="124" s="8" customFormat="1" ht="15.75" x14ac:dyDescent="0.25"/>
    <row r="125" s="8" customFormat="1" ht="15.75" x14ac:dyDescent="0.25"/>
    <row r="126" s="8" customFormat="1" ht="15.75" x14ac:dyDescent="0.25"/>
    <row r="127" s="8" customFormat="1" ht="15.75" x14ac:dyDescent="0.25"/>
    <row r="128" s="8" customFormat="1" ht="15.75" x14ac:dyDescent="0.25"/>
    <row r="129" s="8" customFormat="1" ht="15.75" x14ac:dyDescent="0.25"/>
    <row r="130" s="8" customFormat="1" ht="15.75" x14ac:dyDescent="0.25"/>
    <row r="131" s="8" customFormat="1" ht="15.75" x14ac:dyDescent="0.25"/>
    <row r="132" s="8" customFormat="1" ht="15.75" x14ac:dyDescent="0.25"/>
    <row r="133" s="8" customFormat="1" ht="15.75" x14ac:dyDescent="0.25"/>
    <row r="134" s="8" customFormat="1" ht="15.75" x14ac:dyDescent="0.25"/>
    <row r="135" s="8" customFormat="1" ht="15.75" x14ac:dyDescent="0.25"/>
    <row r="136" s="8" customFormat="1" ht="15.75" x14ac:dyDescent="0.25"/>
    <row r="137" s="8" customFormat="1" ht="15.75" x14ac:dyDescent="0.25"/>
    <row r="138" s="8" customFormat="1" ht="15.75" x14ac:dyDescent="0.25"/>
    <row r="139" s="8" customFormat="1" ht="15.75" x14ac:dyDescent="0.25"/>
    <row r="140" s="8" customFormat="1" ht="15.75" x14ac:dyDescent="0.25"/>
    <row r="141" s="8" customFormat="1" ht="15.75" x14ac:dyDescent="0.25"/>
    <row r="142" s="8" customFormat="1" ht="15.75" x14ac:dyDescent="0.25"/>
    <row r="143" s="8" customFormat="1" ht="15.75" x14ac:dyDescent="0.25"/>
    <row r="144" s="8" customFormat="1" ht="15.75" x14ac:dyDescent="0.25"/>
    <row r="145" s="8" customFormat="1" ht="15.75" x14ac:dyDescent="0.25"/>
    <row r="146" s="8" customFormat="1" ht="15.75" x14ac:dyDescent="0.25"/>
    <row r="147" s="8" customFormat="1" ht="15.75" x14ac:dyDescent="0.25"/>
    <row r="148" s="8" customFormat="1" ht="15.75" x14ac:dyDescent="0.25"/>
    <row r="149" s="8" customFormat="1" ht="15.75" x14ac:dyDescent="0.25"/>
    <row r="150" s="8" customFormat="1" ht="15.75" x14ac:dyDescent="0.25"/>
    <row r="151" s="8" customFormat="1" ht="15.75" x14ac:dyDescent="0.25"/>
    <row r="152" s="8" customFormat="1" ht="15.75" x14ac:dyDescent="0.25"/>
    <row r="153" s="8" customFormat="1" ht="15.75" x14ac:dyDescent="0.25"/>
    <row r="154" s="8" customFormat="1" ht="15.75" x14ac:dyDescent="0.25"/>
    <row r="155" s="8" customFormat="1" ht="15.75" x14ac:dyDescent="0.25"/>
    <row r="156" s="8" customFormat="1" ht="15.75" x14ac:dyDescent="0.25"/>
    <row r="157" s="8" customFormat="1" ht="15.75" x14ac:dyDescent="0.25"/>
    <row r="158" s="8" customFormat="1" ht="15.75" x14ac:dyDescent="0.25"/>
    <row r="159" s="8" customFormat="1" ht="15.75" x14ac:dyDescent="0.25"/>
    <row r="160" s="8" customFormat="1" ht="15.75" x14ac:dyDescent="0.25"/>
    <row r="161" s="8" customFormat="1" ht="15.75" x14ac:dyDescent="0.25"/>
    <row r="162" s="8" customFormat="1" ht="15.75" x14ac:dyDescent="0.25"/>
    <row r="163" s="8" customFormat="1" ht="15.75" x14ac:dyDescent="0.25"/>
    <row r="164" s="8" customFormat="1" ht="15.75" x14ac:dyDescent="0.25"/>
    <row r="165" s="8" customFormat="1" ht="15.75" x14ac:dyDescent="0.25"/>
    <row r="166" s="8" customFormat="1" ht="15.75" x14ac:dyDescent="0.25"/>
    <row r="167" s="8" customFormat="1" ht="15.75" x14ac:dyDescent="0.25"/>
    <row r="168" s="8" customFormat="1" ht="15.75" x14ac:dyDescent="0.25"/>
    <row r="169" s="8" customFormat="1" ht="15.75" x14ac:dyDescent="0.25"/>
    <row r="170" s="8" customFormat="1" ht="15.75" x14ac:dyDescent="0.25"/>
    <row r="171" s="8" customFormat="1" ht="15.75" x14ac:dyDescent="0.25"/>
    <row r="172" s="8" customFormat="1" ht="15.75" x14ac:dyDescent="0.25"/>
    <row r="173" s="8" customFormat="1" ht="15.75" x14ac:dyDescent="0.25"/>
    <row r="174" s="8" customFormat="1" ht="15.75" x14ac:dyDescent="0.25"/>
    <row r="175" s="8" customFormat="1" ht="15.75" x14ac:dyDescent="0.25"/>
    <row r="176" s="8" customFormat="1" ht="15.75" x14ac:dyDescent="0.25"/>
    <row r="177" s="8" customFormat="1" ht="15.75" x14ac:dyDescent="0.25"/>
    <row r="178" s="8" customFormat="1" ht="15.75" x14ac:dyDescent="0.25"/>
    <row r="179" s="8" customFormat="1" ht="15.75" x14ac:dyDescent="0.25"/>
    <row r="180" s="8" customFormat="1" ht="15.75" x14ac:dyDescent="0.25"/>
    <row r="181" s="8" customFormat="1" ht="15.75" x14ac:dyDescent="0.25"/>
    <row r="182" s="8" customFormat="1" ht="15.75" x14ac:dyDescent="0.25"/>
    <row r="183" s="8" customFormat="1" ht="15.75" x14ac:dyDescent="0.25"/>
    <row r="184" s="8" customFormat="1" ht="15.75" x14ac:dyDescent="0.25"/>
    <row r="185" s="8" customFormat="1" ht="15.75" x14ac:dyDescent="0.25"/>
    <row r="186" s="8" customFormat="1" ht="15.75" x14ac:dyDescent="0.25"/>
    <row r="187" s="8" customFormat="1" ht="15.75" x14ac:dyDescent="0.25"/>
    <row r="188" s="8" customFormat="1" ht="15.75" x14ac:dyDescent="0.25"/>
    <row r="189" s="8" customFormat="1" ht="15.75" x14ac:dyDescent="0.25"/>
    <row r="190" s="8" customFormat="1" ht="15.75" x14ac:dyDescent="0.25"/>
    <row r="191" s="8" customFormat="1" ht="15.75" x14ac:dyDescent="0.25"/>
    <row r="192" s="8" customFormat="1" ht="15.75" x14ac:dyDescent="0.25"/>
    <row r="193" s="8" customFormat="1" ht="15.75" x14ac:dyDescent="0.25"/>
    <row r="194" s="8" customFormat="1" ht="15.75" x14ac:dyDescent="0.25"/>
    <row r="195" s="8" customFormat="1" ht="15.75" x14ac:dyDescent="0.25"/>
    <row r="196" s="8" customFormat="1" ht="15.75" x14ac:dyDescent="0.25"/>
    <row r="197" s="8" customFormat="1" ht="15.75" x14ac:dyDescent="0.25"/>
    <row r="198" s="8" customFormat="1" ht="15.75" x14ac:dyDescent="0.25"/>
    <row r="199" s="8" customFormat="1" ht="15.75" x14ac:dyDescent="0.25"/>
    <row r="200" s="8" customFormat="1" ht="15.75" x14ac:dyDescent="0.25"/>
    <row r="201" s="8" customFormat="1" ht="15.75" x14ac:dyDescent="0.25"/>
    <row r="202" s="8" customFormat="1" ht="15.75" x14ac:dyDescent="0.25"/>
    <row r="203" s="8" customFormat="1" ht="15.75" x14ac:dyDescent="0.25"/>
    <row r="204" s="8" customFormat="1" ht="15.75" x14ac:dyDescent="0.25"/>
    <row r="205" s="8" customFormat="1" ht="15.75" x14ac:dyDescent="0.25"/>
    <row r="206" s="8" customFormat="1" ht="15.75" x14ac:dyDescent="0.25"/>
    <row r="207" s="8" customFormat="1" ht="15.75" x14ac:dyDescent="0.25"/>
    <row r="208" s="8" customFormat="1" ht="15.75" x14ac:dyDescent="0.25"/>
    <row r="209" s="8" customFormat="1" ht="15.75" x14ac:dyDescent="0.25"/>
    <row r="210" s="8" customFormat="1" ht="15.75" x14ac:dyDescent="0.25"/>
    <row r="211" s="8" customFormat="1" ht="15.75" x14ac:dyDescent="0.25"/>
    <row r="212" s="8" customFormat="1" ht="15.75" x14ac:dyDescent="0.25"/>
    <row r="213" s="8" customFormat="1" ht="15.75" x14ac:dyDescent="0.25"/>
    <row r="214" s="8" customFormat="1" ht="15.75" x14ac:dyDescent="0.25"/>
    <row r="215" s="8" customFormat="1" ht="15.75" x14ac:dyDescent="0.25"/>
    <row r="216" s="8" customFormat="1" ht="15.75" x14ac:dyDescent="0.25"/>
    <row r="217" s="8" customFormat="1" ht="15.75" x14ac:dyDescent="0.25"/>
    <row r="218" s="8" customFormat="1" ht="15.75" x14ac:dyDescent="0.25"/>
    <row r="219" s="8" customFormat="1" ht="15.75" x14ac:dyDescent="0.25"/>
    <row r="220" s="8" customFormat="1" ht="15.75" x14ac:dyDescent="0.25"/>
    <row r="221" s="8" customFormat="1" ht="15.75" x14ac:dyDescent="0.25"/>
    <row r="222" s="8" customFormat="1" ht="15.75" x14ac:dyDescent="0.25"/>
    <row r="223" s="8" customFormat="1" ht="15.75" x14ac:dyDescent="0.25"/>
    <row r="224" s="8" customFormat="1" ht="15.75" x14ac:dyDescent="0.25"/>
    <row r="225" s="8" customFormat="1" ht="15.75" x14ac:dyDescent="0.25"/>
    <row r="226" s="8" customFormat="1" ht="15.75" x14ac:dyDescent="0.25"/>
    <row r="227" s="8" customFormat="1" ht="15.75" x14ac:dyDescent="0.25"/>
    <row r="228" s="8" customFormat="1" ht="15.75" x14ac:dyDescent="0.25"/>
    <row r="229" s="8" customFormat="1" ht="15.75" x14ac:dyDescent="0.25"/>
    <row r="230" s="8" customFormat="1" ht="15.75" x14ac:dyDescent="0.25"/>
    <row r="231" s="8" customFormat="1" ht="15.75" x14ac:dyDescent="0.25"/>
    <row r="232" s="8" customFormat="1" ht="15.75" x14ac:dyDescent="0.25"/>
    <row r="233" s="8" customFormat="1" ht="15.75" x14ac:dyDescent="0.25"/>
    <row r="234" s="8" customFormat="1" ht="15.75" x14ac:dyDescent="0.25"/>
    <row r="235" s="8" customFormat="1" ht="15.75" x14ac:dyDescent="0.25"/>
    <row r="236" s="8" customFormat="1" ht="15.75" x14ac:dyDescent="0.25"/>
    <row r="237" s="8" customFormat="1" ht="15.75" x14ac:dyDescent="0.25"/>
    <row r="238" s="8" customFormat="1" ht="15.75" x14ac:dyDescent="0.25"/>
    <row r="239" s="8" customFormat="1" ht="15.75" x14ac:dyDescent="0.25"/>
    <row r="240" s="8" customFormat="1" ht="15.75" x14ac:dyDescent="0.25"/>
    <row r="241" s="8" customFormat="1" ht="15.75" x14ac:dyDescent="0.25"/>
    <row r="242" s="8" customFormat="1" ht="15.75" x14ac:dyDescent="0.25"/>
    <row r="243" s="8" customFormat="1" ht="15.75" x14ac:dyDescent="0.25"/>
    <row r="244" s="8" customFormat="1" ht="15.75" x14ac:dyDescent="0.25"/>
    <row r="245" s="8" customFormat="1" ht="15.75" x14ac:dyDescent="0.25"/>
    <row r="246" s="8" customFormat="1" ht="15.75" x14ac:dyDescent="0.25"/>
    <row r="247" s="8" customFormat="1" ht="15.75" x14ac:dyDescent="0.25"/>
    <row r="248" s="8" customFormat="1" ht="15.75" x14ac:dyDescent="0.25"/>
    <row r="249" s="8" customFormat="1" ht="15.75" x14ac:dyDescent="0.25"/>
    <row r="250" s="8" customFormat="1" ht="15.75" x14ac:dyDescent="0.25"/>
    <row r="251" s="8" customFormat="1" ht="15.75" x14ac:dyDescent="0.25"/>
    <row r="252" s="8" customFormat="1" ht="15.75" x14ac:dyDescent="0.25"/>
    <row r="253" s="8" customFormat="1" ht="15.75" x14ac:dyDescent="0.25"/>
    <row r="254" s="8" customFormat="1" ht="15.75" x14ac:dyDescent="0.25"/>
    <row r="255" s="8" customFormat="1" ht="15.75" x14ac:dyDescent="0.25"/>
    <row r="256" s="8" customFormat="1" ht="15.75" x14ac:dyDescent="0.25"/>
    <row r="257" s="8" customFormat="1" ht="15.75" x14ac:dyDescent="0.25"/>
    <row r="258" s="8" customFormat="1" ht="15.75" x14ac:dyDescent="0.25"/>
    <row r="259" s="8" customFormat="1" ht="15.75" x14ac:dyDescent="0.25"/>
    <row r="260" s="8" customFormat="1" ht="15.75" x14ac:dyDescent="0.25"/>
    <row r="261" s="8" customFormat="1" ht="15.75" x14ac:dyDescent="0.25"/>
    <row r="262" s="8" customFormat="1" ht="15.75" x14ac:dyDescent="0.25"/>
    <row r="263" s="8" customFormat="1" ht="15.75" x14ac:dyDescent="0.25"/>
    <row r="264" s="8" customFormat="1" ht="15.75" x14ac:dyDescent="0.25"/>
    <row r="265" s="8" customFormat="1" ht="15.75" x14ac:dyDescent="0.25"/>
    <row r="266" s="8" customFormat="1" ht="15.75" x14ac:dyDescent="0.25"/>
    <row r="267" s="8" customFormat="1" ht="15.75" x14ac:dyDescent="0.25"/>
    <row r="268" s="8" customFormat="1" ht="15.75" x14ac:dyDescent="0.25"/>
    <row r="269" s="8" customFormat="1" ht="15.75" x14ac:dyDescent="0.25"/>
    <row r="270" s="8" customFormat="1" ht="15.75" x14ac:dyDescent="0.25"/>
    <row r="271" s="8" customFormat="1" ht="15.75" x14ac:dyDescent="0.25"/>
    <row r="272" s="8" customFormat="1" ht="15.75" x14ac:dyDescent="0.25"/>
    <row r="273" s="8" customFormat="1" ht="15.75" x14ac:dyDescent="0.25"/>
    <row r="274" s="8" customFormat="1" ht="15.75" x14ac:dyDescent="0.25"/>
    <row r="275" s="8" customFormat="1" ht="15.75" x14ac:dyDescent="0.25"/>
    <row r="276" s="8" customFormat="1" ht="15.75" x14ac:dyDescent="0.25"/>
    <row r="277" s="8" customFormat="1" ht="15.75" x14ac:dyDescent="0.25"/>
    <row r="278" s="8" customFormat="1" ht="15.75" x14ac:dyDescent="0.25"/>
    <row r="279" s="8" customFormat="1" ht="15.75" x14ac:dyDescent="0.25"/>
    <row r="280" s="8" customFormat="1" ht="15.75" x14ac:dyDescent="0.25"/>
    <row r="281" s="8" customFormat="1" ht="15.75" x14ac:dyDescent="0.25"/>
    <row r="282" s="8" customFormat="1" ht="15.75" x14ac:dyDescent="0.25"/>
    <row r="283" s="8" customFormat="1" ht="15.75" x14ac:dyDescent="0.25"/>
    <row r="284" s="8" customFormat="1" ht="15.75" x14ac:dyDescent="0.25"/>
    <row r="285" s="8" customFormat="1" ht="15.75" x14ac:dyDescent="0.25"/>
    <row r="286" s="8" customFormat="1" ht="15.75" x14ac:dyDescent="0.25"/>
    <row r="287" s="8" customFormat="1" ht="15.75" x14ac:dyDescent="0.25"/>
    <row r="288" s="8" customFormat="1" ht="15.75" x14ac:dyDescent="0.25"/>
    <row r="289" s="8" customFormat="1" ht="15.75" x14ac:dyDescent="0.25"/>
    <row r="290" s="8" customFormat="1" ht="15.75" x14ac:dyDescent="0.25"/>
    <row r="291" s="8" customFormat="1" ht="15.75" x14ac:dyDescent="0.25"/>
    <row r="292" s="8" customFormat="1" ht="15.75" x14ac:dyDescent="0.25"/>
    <row r="293" s="8" customFormat="1" ht="15.75" x14ac:dyDescent="0.25"/>
    <row r="294" s="8" customFormat="1" ht="15.75" x14ac:dyDescent="0.25"/>
    <row r="295" s="8" customFormat="1" ht="15.75" x14ac:dyDescent="0.25"/>
    <row r="296" s="8" customFormat="1" ht="15.75" x14ac:dyDescent="0.25"/>
    <row r="297" s="8" customFormat="1" ht="15.75" x14ac:dyDescent="0.25"/>
    <row r="298" s="8" customFormat="1" ht="15.75" x14ac:dyDescent="0.25"/>
    <row r="299" s="8" customFormat="1" ht="15.75" x14ac:dyDescent="0.25"/>
    <row r="300" s="8" customFormat="1" ht="15.75" x14ac:dyDescent="0.25"/>
    <row r="301" s="8" customFormat="1" ht="15.75" x14ac:dyDescent="0.25"/>
    <row r="302" s="8" customFormat="1" ht="15.75" x14ac:dyDescent="0.25"/>
    <row r="303" s="8" customFormat="1" ht="15.75" x14ac:dyDescent="0.25"/>
    <row r="304" s="8" customFormat="1" ht="15.75" x14ac:dyDescent="0.25"/>
    <row r="305" s="8" customFormat="1" ht="15.75" x14ac:dyDescent="0.25"/>
    <row r="306" s="8" customFormat="1" ht="15.75" x14ac:dyDescent="0.25"/>
    <row r="307" s="8" customFormat="1" ht="15.75" x14ac:dyDescent="0.25"/>
    <row r="308" s="8" customFormat="1" ht="15.75" x14ac:dyDescent="0.25"/>
    <row r="309" s="8" customFormat="1" ht="15.75" x14ac:dyDescent="0.25"/>
    <row r="310" s="8" customFormat="1" ht="15.75" x14ac:dyDescent="0.25"/>
    <row r="311" s="8" customFormat="1" ht="15.75" x14ac:dyDescent="0.25"/>
    <row r="312" s="8" customFormat="1" ht="15.75" x14ac:dyDescent="0.25"/>
    <row r="313" s="8" customFormat="1" ht="15.75" x14ac:dyDescent="0.25"/>
    <row r="314" s="8" customFormat="1" ht="15.75" x14ac:dyDescent="0.25"/>
    <row r="315" s="8" customFormat="1" ht="15.75" x14ac:dyDescent="0.25"/>
    <row r="316" s="8" customFormat="1" ht="15.75" x14ac:dyDescent="0.25"/>
    <row r="317" s="8" customFormat="1" ht="15.75" x14ac:dyDescent="0.25"/>
    <row r="318" s="8" customFormat="1" ht="15.75" x14ac:dyDescent="0.25"/>
    <row r="319" s="8" customFormat="1" ht="15.75" x14ac:dyDescent="0.25"/>
    <row r="320" s="8" customFormat="1" ht="15.75" x14ac:dyDescent="0.25"/>
    <row r="321" s="8" customFormat="1" ht="15.75" x14ac:dyDescent="0.25"/>
    <row r="322" s="8" customFormat="1" ht="15.75" x14ac:dyDescent="0.25"/>
    <row r="323" s="8" customFormat="1" ht="15.75" x14ac:dyDescent="0.25"/>
    <row r="324" s="8" customFormat="1" ht="15.75" x14ac:dyDescent="0.25"/>
    <row r="325" s="8" customFormat="1" ht="15.75" x14ac:dyDescent="0.25"/>
    <row r="326" s="8" customFormat="1" ht="15.75" x14ac:dyDescent="0.25"/>
    <row r="327" s="8" customFormat="1" ht="15.75" x14ac:dyDescent="0.25"/>
    <row r="328" s="8" customFormat="1" ht="15.75" x14ac:dyDescent="0.25"/>
    <row r="329" s="8" customFormat="1" ht="15.75" x14ac:dyDescent="0.25"/>
    <row r="330" s="8" customFormat="1" ht="15.75" x14ac:dyDescent="0.25"/>
    <row r="331" s="8" customFormat="1" ht="15.75" x14ac:dyDescent="0.25"/>
    <row r="332" s="8" customFormat="1" ht="15.75" x14ac:dyDescent="0.25"/>
    <row r="333" s="8" customFormat="1" ht="15.75" x14ac:dyDescent="0.25"/>
    <row r="334" s="8" customFormat="1" ht="15.75" x14ac:dyDescent="0.25"/>
    <row r="335" s="8" customFormat="1" ht="15.75" x14ac:dyDescent="0.25"/>
    <row r="336" s="8" customFormat="1" ht="15.75" x14ac:dyDescent="0.25"/>
    <row r="337" s="8" customFormat="1" ht="15.75" x14ac:dyDescent="0.25"/>
    <row r="338" s="8" customFormat="1" ht="15.75" x14ac:dyDescent="0.25"/>
    <row r="339" s="8" customFormat="1" ht="15.75" x14ac:dyDescent="0.25"/>
    <row r="340" s="8" customFormat="1" ht="15.75" x14ac:dyDescent="0.25"/>
    <row r="341" s="8" customFormat="1" ht="15.75" x14ac:dyDescent="0.25"/>
    <row r="342" s="8" customFormat="1" ht="15.75" x14ac:dyDescent="0.25"/>
    <row r="343" s="8" customFormat="1" ht="15.75" x14ac:dyDescent="0.25"/>
    <row r="344" s="8" customFormat="1" ht="15.75" x14ac:dyDescent="0.25"/>
    <row r="345" s="8" customFormat="1" ht="15.75" x14ac:dyDescent="0.25"/>
    <row r="346" s="8" customFormat="1" ht="15.75" x14ac:dyDescent="0.25"/>
    <row r="347" s="8" customFormat="1" ht="15.75" x14ac:dyDescent="0.25"/>
    <row r="348" s="8" customFormat="1" ht="15.75" x14ac:dyDescent="0.25"/>
    <row r="349" s="8" customFormat="1" ht="15.75" x14ac:dyDescent="0.25"/>
    <row r="350" s="8" customFormat="1" ht="15.75" x14ac:dyDescent="0.25"/>
    <row r="351" s="8" customFormat="1" ht="15.75" x14ac:dyDescent="0.25"/>
    <row r="352" s="8" customFormat="1" ht="15.75" x14ac:dyDescent="0.25"/>
    <row r="353" s="8" customFormat="1" ht="15.75" x14ac:dyDescent="0.25"/>
    <row r="354" s="8" customFormat="1" ht="15.75" x14ac:dyDescent="0.25"/>
    <row r="355" s="8" customFormat="1" ht="15.75" x14ac:dyDescent="0.25"/>
    <row r="356" s="8" customFormat="1" ht="15.75" x14ac:dyDescent="0.25"/>
    <row r="357" s="8" customFormat="1" ht="15.75" x14ac:dyDescent="0.25"/>
    <row r="358" s="8" customFormat="1" ht="15.75" x14ac:dyDescent="0.25"/>
    <row r="359" s="8" customFormat="1" ht="15.75" x14ac:dyDescent="0.25"/>
    <row r="360" s="8" customFormat="1" ht="15.75" x14ac:dyDescent="0.25"/>
    <row r="361" s="8" customFormat="1" ht="15.75" x14ac:dyDescent="0.25"/>
    <row r="362" s="8" customFormat="1" ht="15.75" x14ac:dyDescent="0.25"/>
    <row r="363" s="8" customFormat="1" ht="15.75" x14ac:dyDescent="0.25"/>
    <row r="364" s="8" customFormat="1" ht="15.75" x14ac:dyDescent="0.25"/>
    <row r="365" s="8" customFormat="1" ht="15.75" x14ac:dyDescent="0.25"/>
    <row r="366" s="8" customFormat="1" ht="15.75" x14ac:dyDescent="0.25"/>
    <row r="367" s="8" customFormat="1" ht="15.75" x14ac:dyDescent="0.25"/>
    <row r="368" s="8" customFormat="1" ht="15.75" x14ac:dyDescent="0.25"/>
    <row r="369" s="8" customFormat="1" ht="15.75" x14ac:dyDescent="0.25"/>
    <row r="370" s="8" customFormat="1" ht="15.75" x14ac:dyDescent="0.25"/>
    <row r="371" s="8" customFormat="1" ht="15.75" x14ac:dyDescent="0.25"/>
    <row r="372" s="8" customFormat="1" ht="15.75" x14ac:dyDescent="0.25"/>
    <row r="373" s="8" customFormat="1" ht="15.75" x14ac:dyDescent="0.25"/>
    <row r="374" s="8" customFormat="1" ht="15.75" x14ac:dyDescent="0.25"/>
    <row r="375" s="8" customFormat="1" ht="15.75" x14ac:dyDescent="0.25"/>
    <row r="376" s="8" customFormat="1" ht="15.75" x14ac:dyDescent="0.25"/>
    <row r="377" s="8" customFormat="1" ht="15.75" x14ac:dyDescent="0.25"/>
    <row r="378" s="8" customFormat="1" ht="15.75" x14ac:dyDescent="0.25"/>
    <row r="379" s="8" customFormat="1" ht="15.75" x14ac:dyDescent="0.25"/>
    <row r="380" s="8" customFormat="1" ht="15.75" x14ac:dyDescent="0.25"/>
    <row r="381" s="8" customFormat="1" ht="15.75" x14ac:dyDescent="0.25"/>
    <row r="382" s="8" customFormat="1" ht="15.75" x14ac:dyDescent="0.25"/>
    <row r="383" s="8" customFormat="1" ht="15.75" x14ac:dyDescent="0.25"/>
    <row r="384" s="8" customFormat="1" ht="15.75" x14ac:dyDescent="0.25"/>
    <row r="385" s="8" customFormat="1" ht="15.75" x14ac:dyDescent="0.25"/>
    <row r="386" s="8" customFormat="1" ht="15.75" x14ac:dyDescent="0.25"/>
    <row r="387" s="8" customFormat="1" ht="15.75" x14ac:dyDescent="0.25"/>
    <row r="388" s="8" customFormat="1" ht="15.75" x14ac:dyDescent="0.25"/>
    <row r="389" s="8" customFormat="1" ht="15.75" x14ac:dyDescent="0.25"/>
    <row r="390" s="8" customFormat="1" ht="15.75" x14ac:dyDescent="0.25"/>
    <row r="391" s="8" customFormat="1" ht="15.75" x14ac:dyDescent="0.25"/>
    <row r="392" s="8" customFormat="1" ht="15.75" x14ac:dyDescent="0.25"/>
    <row r="393" s="8" customFormat="1" ht="15.75" x14ac:dyDescent="0.25"/>
    <row r="394" s="8" customFormat="1" ht="15.75" x14ac:dyDescent="0.25"/>
    <row r="395" s="8" customFormat="1" ht="15.75" x14ac:dyDescent="0.25"/>
    <row r="396" s="8" customFormat="1" ht="15.75" x14ac:dyDescent="0.25"/>
    <row r="397" s="8" customFormat="1" ht="15.75" x14ac:dyDescent="0.25"/>
    <row r="398" s="8" customFormat="1" ht="15.75" x14ac:dyDescent="0.25"/>
    <row r="399" s="8" customFormat="1" ht="15.75" x14ac:dyDescent="0.25"/>
    <row r="400" s="8" customFormat="1" ht="15.75" x14ac:dyDescent="0.25"/>
    <row r="401" s="8" customFormat="1" ht="15.75" x14ac:dyDescent="0.25"/>
    <row r="402" s="8" customFormat="1" ht="15.75" x14ac:dyDescent="0.25"/>
    <row r="403" s="8" customFormat="1" ht="15.75" x14ac:dyDescent="0.25"/>
    <row r="404" s="8" customFormat="1" ht="15.75" x14ac:dyDescent="0.25"/>
    <row r="405" s="8" customFormat="1" ht="15.75" x14ac:dyDescent="0.25"/>
    <row r="406" s="8" customFormat="1" ht="15.75" x14ac:dyDescent="0.25"/>
    <row r="407" s="8" customFormat="1" ht="15.75" x14ac:dyDescent="0.25"/>
    <row r="408" s="8" customFormat="1" ht="15.75" x14ac:dyDescent="0.25"/>
    <row r="409" s="8" customFormat="1" ht="15.75" x14ac:dyDescent="0.25"/>
    <row r="410" s="8" customFormat="1" ht="15.75" x14ac:dyDescent="0.25"/>
    <row r="411" s="8" customFormat="1" ht="15.75" x14ac:dyDescent="0.25"/>
    <row r="412" s="8" customFormat="1" ht="15.75" x14ac:dyDescent="0.25"/>
    <row r="413" s="8" customFormat="1" ht="15.75" x14ac:dyDescent="0.25"/>
    <row r="414" s="8" customFormat="1" ht="15.75" x14ac:dyDescent="0.25"/>
    <row r="415" s="8" customFormat="1" ht="15.75" x14ac:dyDescent="0.25"/>
  </sheetData>
  <sheetProtection password="CF09" sheet="1" objects="1" scenarios="1"/>
  <pageMargins left="0.70866141732283472" right="0.70866141732283472" top="0.74803149606299213" bottom="0.74803149606299213" header="0.31496062992125984" footer="0.31496062992125984"/>
  <pageSetup paperSize="9" scale="57" orientation="portrait" r:id="rId1"/>
  <headerFooter>
    <oddFooter>&amp;L&amp;"Arial,Bold"SAC Consulting Confidential&amp;C&amp;D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0"/>
  <sheetViews>
    <sheetView topLeftCell="A3" zoomScaleNormal="100" workbookViewId="0">
      <selection activeCell="D14" sqref="D14"/>
    </sheetView>
  </sheetViews>
  <sheetFormatPr defaultRowHeight="23.25" x14ac:dyDescent="0.35"/>
  <cols>
    <col min="1" max="1" width="64.28515625" style="11" bestFit="1" customWidth="1"/>
    <col min="2" max="2" width="18.7109375" style="10" bestFit="1" customWidth="1"/>
    <col min="3" max="3" width="5.140625" style="10" customWidth="1"/>
    <col min="4" max="4" width="14.42578125" style="9" customWidth="1"/>
    <col min="5" max="5" width="9.140625" style="9"/>
    <col min="6" max="6" width="10.85546875" style="9" customWidth="1"/>
    <col min="7" max="16384" width="9.140625" style="9"/>
  </cols>
  <sheetData>
    <row r="1" spans="1:6" s="15" customFormat="1" ht="26.25" x14ac:dyDescent="0.4">
      <c r="A1" s="71" t="s">
        <v>277</v>
      </c>
      <c r="B1" s="75"/>
      <c r="C1" s="75"/>
      <c r="D1" s="76"/>
    </row>
    <row r="2" spans="1:6" x14ac:dyDescent="0.35">
      <c r="A2" s="72"/>
      <c r="B2" s="77"/>
      <c r="C2" s="77"/>
      <c r="D2" s="78"/>
    </row>
    <row r="3" spans="1:6" s="14" customFormat="1" ht="15.75" x14ac:dyDescent="0.25">
      <c r="A3" s="73" t="s">
        <v>61</v>
      </c>
      <c r="B3" s="208" t="s">
        <v>305</v>
      </c>
      <c r="C3" s="209"/>
      <c r="D3" s="209"/>
    </row>
    <row r="4" spans="1:6" s="14" customFormat="1" ht="15.75" x14ac:dyDescent="0.25">
      <c r="A4" s="73" t="s">
        <v>269</v>
      </c>
      <c r="B4" s="208" t="s">
        <v>273</v>
      </c>
      <c r="C4" s="209"/>
      <c r="D4" s="209"/>
    </row>
    <row r="5" spans="1:6" s="14" customFormat="1" ht="15.75" x14ac:dyDescent="0.25">
      <c r="A5" s="73" t="s">
        <v>270</v>
      </c>
      <c r="B5" s="208" t="s">
        <v>275</v>
      </c>
      <c r="C5" s="209"/>
      <c r="D5" s="209"/>
    </row>
    <row r="6" spans="1:6" s="14" customFormat="1" ht="15.75" x14ac:dyDescent="0.25">
      <c r="A6" s="73" t="s">
        <v>271</v>
      </c>
      <c r="B6" s="208" t="s">
        <v>274</v>
      </c>
      <c r="C6" s="209"/>
      <c r="D6" s="209"/>
    </row>
    <row r="7" spans="1:6" s="14" customFormat="1" ht="15.75" x14ac:dyDescent="0.25">
      <c r="A7" s="73" t="s">
        <v>272</v>
      </c>
      <c r="B7" s="208" t="s">
        <v>276</v>
      </c>
      <c r="C7" s="209"/>
      <c r="D7" s="209"/>
    </row>
    <row r="8" spans="1:6" s="14" customFormat="1" ht="15.75" x14ac:dyDescent="0.25">
      <c r="A8" s="73" t="s">
        <v>60</v>
      </c>
      <c r="B8" s="208" t="s">
        <v>268</v>
      </c>
      <c r="C8" s="209"/>
      <c r="D8" s="209"/>
    </row>
    <row r="9" spans="1:6" s="13" customFormat="1" ht="15.75" x14ac:dyDescent="0.25">
      <c r="A9" s="74"/>
      <c r="B9" s="210"/>
      <c r="C9" s="210"/>
      <c r="D9" s="210"/>
    </row>
    <row r="10" spans="1:6" s="13" customFormat="1" ht="15.75" x14ac:dyDescent="0.25">
      <c r="A10" s="74" t="s">
        <v>59</v>
      </c>
      <c r="B10" s="210" t="s">
        <v>58</v>
      </c>
      <c r="C10" s="210"/>
      <c r="D10" s="210"/>
    </row>
    <row r="11" spans="1:6" s="13" customFormat="1" ht="15.75" x14ac:dyDescent="0.25">
      <c r="A11" s="74"/>
      <c r="B11" s="210" t="s">
        <v>57</v>
      </c>
      <c r="C11" s="210"/>
      <c r="D11" s="210"/>
    </row>
    <row r="12" spans="1:6" s="13" customFormat="1" ht="15.75" x14ac:dyDescent="0.25">
      <c r="A12" s="74"/>
      <c r="B12" s="210" t="s">
        <v>307</v>
      </c>
      <c r="C12" s="210"/>
      <c r="D12" s="210"/>
    </row>
    <row r="13" spans="1:6" s="13" customFormat="1" ht="15.75" x14ac:dyDescent="0.25">
      <c r="A13" s="73" t="s">
        <v>62</v>
      </c>
      <c r="B13" s="211">
        <v>42826</v>
      </c>
      <c r="C13" s="210" t="s">
        <v>204</v>
      </c>
      <c r="D13" s="212">
        <v>43190</v>
      </c>
    </row>
    <row r="14" spans="1:6" s="13" customFormat="1" ht="15.75" x14ac:dyDescent="0.25">
      <c r="A14" s="73" t="s">
        <v>139</v>
      </c>
      <c r="B14" s="213" t="s">
        <v>26</v>
      </c>
      <c r="C14" s="210"/>
      <c r="D14" s="210"/>
      <c r="E14" s="29"/>
      <c r="F14" s="29"/>
    </row>
    <row r="15" spans="1:6" s="13" customFormat="1" ht="15.75" x14ac:dyDescent="0.25">
      <c r="A15" s="73"/>
      <c r="B15" s="214"/>
      <c r="C15" s="210"/>
      <c r="D15" s="210"/>
      <c r="E15" s="29"/>
      <c r="F15" s="29"/>
    </row>
    <row r="16" spans="1:6" s="13" customFormat="1" ht="15.75" x14ac:dyDescent="0.25">
      <c r="A16" s="73" t="s">
        <v>264</v>
      </c>
      <c r="B16" s="215">
        <v>-75000</v>
      </c>
      <c r="C16" s="210"/>
      <c r="D16" s="210"/>
      <c r="E16" s="29"/>
      <c r="F16" s="29"/>
    </row>
    <row r="17" spans="1:6" s="13" customFormat="1" ht="15.75" x14ac:dyDescent="0.25">
      <c r="A17" s="73" t="s">
        <v>265</v>
      </c>
      <c r="B17" s="215">
        <v>3000</v>
      </c>
      <c r="C17" s="210"/>
      <c r="D17" s="210"/>
      <c r="E17" s="29"/>
      <c r="F17" s="29"/>
    </row>
    <row r="18" spans="1:6" s="13" customFormat="1" ht="15.75" x14ac:dyDescent="0.25">
      <c r="A18" s="73" t="s">
        <v>266</v>
      </c>
      <c r="B18" s="215">
        <v>500</v>
      </c>
      <c r="C18" s="210"/>
      <c r="D18" s="210"/>
      <c r="E18" s="29"/>
      <c r="F18" s="29"/>
    </row>
    <row r="19" spans="1:6" s="13" customFormat="1" ht="15.75" x14ac:dyDescent="0.25">
      <c r="A19" s="73" t="s">
        <v>267</v>
      </c>
      <c r="B19" s="79">
        <f>B16-B17+B18</f>
        <v>-77500</v>
      </c>
      <c r="C19" s="210"/>
      <c r="D19" s="210"/>
      <c r="E19" s="29"/>
      <c r="F19" s="29"/>
    </row>
    <row r="20" spans="1:6" s="13" customFormat="1" ht="15.75" x14ac:dyDescent="0.25">
      <c r="A20" s="73"/>
      <c r="B20" s="214"/>
      <c r="C20" s="210"/>
      <c r="D20" s="210"/>
      <c r="E20" s="29"/>
      <c r="F20" s="29"/>
    </row>
    <row r="21" spans="1:6" s="13" customFormat="1" ht="15.75" x14ac:dyDescent="0.25">
      <c r="A21" s="74" t="s">
        <v>322</v>
      </c>
      <c r="B21" s="216">
        <v>120000</v>
      </c>
      <c r="C21" s="210" t="s">
        <v>323</v>
      </c>
      <c r="D21" s="210"/>
      <c r="E21" s="29"/>
      <c r="F21" s="29"/>
    </row>
    <row r="22" spans="1:6" s="13" customFormat="1" ht="15.75" x14ac:dyDescent="0.25">
      <c r="A22" s="74" t="s">
        <v>294</v>
      </c>
      <c r="B22" s="216">
        <v>330</v>
      </c>
      <c r="C22" s="80" t="s">
        <v>296</v>
      </c>
      <c r="D22" s="80"/>
      <c r="E22" s="29"/>
      <c r="F22" s="29"/>
    </row>
    <row r="23" spans="1:6" s="13" customFormat="1" ht="15.75" x14ac:dyDescent="0.25">
      <c r="A23" s="74" t="s">
        <v>293</v>
      </c>
      <c r="B23" s="216">
        <v>340</v>
      </c>
      <c r="C23" s="80" t="s">
        <v>295</v>
      </c>
      <c r="D23" s="80"/>
    </row>
    <row r="24" spans="1:6" s="13" customFormat="1" ht="15.75" x14ac:dyDescent="0.25">
      <c r="A24" s="74"/>
      <c r="B24" s="210"/>
      <c r="C24" s="210"/>
      <c r="D24" s="210"/>
    </row>
    <row r="25" spans="1:6" s="13" customFormat="1" ht="15.75" x14ac:dyDescent="0.25">
      <c r="A25" s="74"/>
      <c r="B25" s="210"/>
      <c r="C25" s="210"/>
      <c r="D25" s="210"/>
    </row>
    <row r="26" spans="1:6" s="12" customFormat="1" x14ac:dyDescent="0.35">
      <c r="A26" s="72"/>
      <c r="B26" s="77"/>
      <c r="C26" s="77"/>
      <c r="D26" s="81"/>
    </row>
    <row r="27" spans="1:6" s="12" customFormat="1" x14ac:dyDescent="0.35">
      <c r="A27" s="11"/>
      <c r="B27" s="10"/>
      <c r="C27" s="10"/>
    </row>
    <row r="28" spans="1:6" s="12" customFormat="1" x14ac:dyDescent="0.35">
      <c r="A28" s="11"/>
      <c r="B28" s="10"/>
      <c r="C28" s="10"/>
    </row>
    <row r="29" spans="1:6" s="12" customFormat="1" x14ac:dyDescent="0.35">
      <c r="A29" s="11"/>
      <c r="B29" s="10"/>
      <c r="C29" s="10"/>
    </row>
    <row r="30" spans="1:6" s="12" customFormat="1" x14ac:dyDescent="0.35">
      <c r="A30" s="11"/>
      <c r="B30" s="10"/>
      <c r="C30" s="10"/>
    </row>
  </sheetData>
  <sheetProtection password="CF09" sheet="1" objects="1" scenarios="1"/>
  <pageMargins left="0.70866141732283472" right="0.70866141732283472" top="0.74803149606299213" bottom="0.74803149606299213" header="0.31496062992125984" footer="0.31496062992125984"/>
  <pageSetup paperSize="9" scale="57" orientation="landscape" r:id="rId1"/>
  <headerFooter>
    <oddFooter>&amp;L&amp;"Arial,Bold"SAC Consulting Confidential&amp;C&amp;D</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zoomScaleNormal="100" workbookViewId="0">
      <selection activeCell="L32" sqref="L32"/>
    </sheetView>
  </sheetViews>
  <sheetFormatPr defaultRowHeight="12.75" x14ac:dyDescent="0.2"/>
  <cols>
    <col min="1" max="1" width="39.140625" customWidth="1"/>
    <col min="2" max="2" width="16.85546875" customWidth="1"/>
    <col min="4" max="4" width="11.28515625" customWidth="1"/>
    <col min="5" max="5" width="10.5703125" customWidth="1"/>
    <col min="7" max="7" width="12.7109375" customWidth="1"/>
    <col min="8" max="8" width="12.85546875" customWidth="1"/>
    <col min="9" max="9" width="18.85546875" customWidth="1"/>
  </cols>
  <sheetData>
    <row r="1" spans="1:11" ht="26.25" x14ac:dyDescent="0.4">
      <c r="A1" s="82" t="s">
        <v>179</v>
      </c>
      <c r="B1" s="67"/>
      <c r="C1" s="67"/>
      <c r="D1" s="67"/>
      <c r="E1" s="67"/>
      <c r="F1" s="67"/>
      <c r="G1" s="67"/>
      <c r="H1" s="67"/>
      <c r="I1" s="67"/>
      <c r="J1" s="67"/>
    </row>
    <row r="2" spans="1:11" ht="20.25" x14ac:dyDescent="0.3">
      <c r="A2" s="83"/>
      <c r="B2" s="83"/>
      <c r="C2" s="83"/>
      <c r="D2" s="67"/>
      <c r="E2" s="83"/>
      <c r="F2" s="83"/>
      <c r="G2" s="83"/>
      <c r="H2" s="83"/>
      <c r="I2" s="83"/>
      <c r="J2" s="67"/>
    </row>
    <row r="3" spans="1:11" ht="20.25" x14ac:dyDescent="0.3">
      <c r="A3" s="66" t="str">
        <f>'Farm ID'!B3</f>
        <v>John Williams, Pinetree Farm</v>
      </c>
      <c r="B3" s="105"/>
      <c r="C3" s="105"/>
      <c r="D3" s="105"/>
      <c r="E3" s="105"/>
      <c r="F3" s="105"/>
      <c r="G3" s="105"/>
      <c r="H3" s="105"/>
      <c r="I3" s="105"/>
      <c r="J3" s="59"/>
    </row>
    <row r="4" spans="1:11" s="36" customFormat="1" ht="19.5" x14ac:dyDescent="0.35">
      <c r="A4" s="89"/>
      <c r="B4" s="93">
        <f>'Farm ID'!B13</f>
        <v>42826</v>
      </c>
      <c r="C4" s="94"/>
      <c r="D4" s="94"/>
      <c r="E4" s="94"/>
      <c r="F4" s="94"/>
      <c r="G4" s="94"/>
      <c r="H4" s="94"/>
      <c r="I4" s="95">
        <f>'Farm ID'!D13</f>
        <v>43190</v>
      </c>
      <c r="J4" s="96"/>
    </row>
    <row r="5" spans="1:11" s="36" customFormat="1" ht="19.5" x14ac:dyDescent="0.35">
      <c r="A5" s="90"/>
      <c r="B5" s="90" t="s">
        <v>1</v>
      </c>
      <c r="C5" s="90" t="s">
        <v>180</v>
      </c>
      <c r="D5" s="90" t="s">
        <v>181</v>
      </c>
      <c r="E5" s="90" t="s">
        <v>182</v>
      </c>
      <c r="F5" s="90" t="s">
        <v>183</v>
      </c>
      <c r="G5" s="90" t="s">
        <v>184</v>
      </c>
      <c r="H5" s="90" t="s">
        <v>185</v>
      </c>
      <c r="I5" s="90" t="s">
        <v>2</v>
      </c>
      <c r="J5" s="97"/>
      <c r="K5" s="51"/>
    </row>
    <row r="6" spans="1:11" s="36" customFormat="1" ht="19.5" x14ac:dyDescent="0.35">
      <c r="A6" s="89" t="s">
        <v>32</v>
      </c>
      <c r="B6" s="90" t="s">
        <v>186</v>
      </c>
      <c r="C6" s="90"/>
      <c r="D6" s="90"/>
      <c r="E6" s="90"/>
      <c r="F6" s="90"/>
      <c r="G6" s="90" t="s">
        <v>187</v>
      </c>
      <c r="H6" s="90" t="s">
        <v>188</v>
      </c>
      <c r="I6" s="90" t="s">
        <v>186</v>
      </c>
      <c r="J6" s="97" t="s">
        <v>189</v>
      </c>
      <c r="K6" s="51"/>
    </row>
    <row r="7" spans="1:11" s="36" customFormat="1" ht="19.5" x14ac:dyDescent="0.35">
      <c r="A7" s="91" t="s">
        <v>190</v>
      </c>
      <c r="B7" s="84">
        <v>42</v>
      </c>
      <c r="C7" s="86">
        <v>44</v>
      </c>
      <c r="D7" s="84">
        <v>1</v>
      </c>
      <c r="E7" s="84"/>
      <c r="F7" s="84">
        <v>67</v>
      </c>
      <c r="G7" s="84"/>
      <c r="H7" s="84"/>
      <c r="I7" s="102">
        <f>+B7+C7-D7+E7-F7+G7-H7</f>
        <v>18</v>
      </c>
      <c r="J7" s="87">
        <v>18</v>
      </c>
      <c r="K7" s="52"/>
    </row>
    <row r="8" spans="1:11" s="36" customFormat="1" ht="19.5" x14ac:dyDescent="0.35">
      <c r="A8" s="91" t="s">
        <v>191</v>
      </c>
      <c r="B8" s="84"/>
      <c r="C8" s="98" t="s">
        <v>192</v>
      </c>
      <c r="D8" s="84"/>
      <c r="E8" s="84"/>
      <c r="F8" s="84"/>
      <c r="G8" s="84"/>
      <c r="H8" s="84"/>
      <c r="I8" s="102">
        <f>+B8-D8+E8-F8+G8-H8</f>
        <v>0</v>
      </c>
      <c r="J8" s="87"/>
      <c r="K8" s="53"/>
    </row>
    <row r="9" spans="1:11" s="36" customFormat="1" ht="19.5" x14ac:dyDescent="0.35">
      <c r="A9" s="91" t="s">
        <v>193</v>
      </c>
      <c r="B9" s="84"/>
      <c r="C9" s="98" t="s">
        <v>192</v>
      </c>
      <c r="D9" s="84"/>
      <c r="E9" s="84"/>
      <c r="F9" s="84"/>
      <c r="G9" s="84"/>
      <c r="H9" s="84"/>
      <c r="I9" s="102">
        <f>+B9-D9+E9-F9+G9-H9</f>
        <v>0</v>
      </c>
      <c r="J9" s="87"/>
      <c r="K9" s="53"/>
    </row>
    <row r="10" spans="1:11" s="36" customFormat="1" ht="19.5" x14ac:dyDescent="0.35">
      <c r="A10" s="91" t="s">
        <v>194</v>
      </c>
      <c r="B10" s="84">
        <v>44</v>
      </c>
      <c r="C10" s="86">
        <v>46</v>
      </c>
      <c r="D10" s="84">
        <v>1</v>
      </c>
      <c r="E10" s="84"/>
      <c r="F10" s="84">
        <v>29</v>
      </c>
      <c r="G10" s="84"/>
      <c r="H10" s="84">
        <v>15</v>
      </c>
      <c r="I10" s="102">
        <f>+B10+C10-D10+E10-F10+G10-H10</f>
        <v>45</v>
      </c>
      <c r="J10" s="87">
        <v>45</v>
      </c>
      <c r="K10" s="53"/>
    </row>
    <row r="11" spans="1:11" s="36" customFormat="1" ht="19.5" x14ac:dyDescent="0.35">
      <c r="A11" s="91" t="s">
        <v>195</v>
      </c>
      <c r="B11" s="84">
        <v>16</v>
      </c>
      <c r="C11" s="98" t="s">
        <v>192</v>
      </c>
      <c r="D11" s="84"/>
      <c r="E11" s="84"/>
      <c r="F11" s="84">
        <v>1</v>
      </c>
      <c r="G11" s="84">
        <v>15</v>
      </c>
      <c r="H11" s="84">
        <v>15</v>
      </c>
      <c r="I11" s="102">
        <f>+B11-D11+E11-F11+G11-H11</f>
        <v>15</v>
      </c>
      <c r="J11" s="87">
        <v>15</v>
      </c>
      <c r="K11" s="53"/>
    </row>
    <row r="12" spans="1:11" s="36" customFormat="1" ht="19.5" x14ac:dyDescent="0.35">
      <c r="A12" s="91" t="s">
        <v>196</v>
      </c>
      <c r="B12" s="84"/>
      <c r="C12" s="98" t="s">
        <v>192</v>
      </c>
      <c r="D12" s="84"/>
      <c r="E12" s="84"/>
      <c r="F12" s="84"/>
      <c r="G12" s="84"/>
      <c r="H12" s="84"/>
      <c r="I12" s="102">
        <f>+B12-D12+E12-F12+G12-H12</f>
        <v>0</v>
      </c>
      <c r="J12" s="87"/>
      <c r="K12" s="53"/>
    </row>
    <row r="13" spans="1:11" s="36" customFormat="1" ht="19.5" x14ac:dyDescent="0.35">
      <c r="A13" s="91" t="s">
        <v>3</v>
      </c>
      <c r="B13" s="84">
        <v>100</v>
      </c>
      <c r="C13" s="98" t="s">
        <v>192</v>
      </c>
      <c r="D13" s="84">
        <v>3</v>
      </c>
      <c r="E13" s="84"/>
      <c r="F13" s="84">
        <v>12</v>
      </c>
      <c r="G13" s="84">
        <v>15</v>
      </c>
      <c r="H13" s="84"/>
      <c r="I13" s="102">
        <f>+B13-D13+E13-F13+G13-H13</f>
        <v>100</v>
      </c>
      <c r="J13" s="87">
        <v>100</v>
      </c>
      <c r="K13" s="53"/>
    </row>
    <row r="14" spans="1:11" s="36" customFormat="1" ht="19.5" x14ac:dyDescent="0.35">
      <c r="A14" s="91" t="s">
        <v>197</v>
      </c>
      <c r="B14" s="84">
        <v>3</v>
      </c>
      <c r="C14" s="98" t="s">
        <v>192</v>
      </c>
      <c r="D14" s="84"/>
      <c r="E14" s="84">
        <v>1</v>
      </c>
      <c r="F14" s="84">
        <v>1</v>
      </c>
      <c r="G14" s="84"/>
      <c r="H14" s="84"/>
      <c r="I14" s="102">
        <f>+B14-D14+E14-F14+G14-H14</f>
        <v>3</v>
      </c>
      <c r="J14" s="87">
        <v>3</v>
      </c>
      <c r="K14" s="53"/>
    </row>
    <row r="15" spans="1:11" s="36" customFormat="1" ht="19.5" x14ac:dyDescent="0.35">
      <c r="A15" s="92"/>
      <c r="B15" s="85"/>
      <c r="C15" s="98" t="s">
        <v>192</v>
      </c>
      <c r="D15" s="85"/>
      <c r="E15" s="85"/>
      <c r="F15" s="85"/>
      <c r="G15" s="85"/>
      <c r="H15" s="85"/>
      <c r="I15" s="102"/>
      <c r="J15" s="88"/>
      <c r="K15" s="53"/>
    </row>
    <row r="16" spans="1:11" s="36" customFormat="1" ht="19.5" x14ac:dyDescent="0.35">
      <c r="A16" s="92" t="s">
        <v>198</v>
      </c>
      <c r="B16" s="102">
        <f>SUM(B7:B15)</f>
        <v>205</v>
      </c>
      <c r="C16" s="102">
        <f t="shared" ref="C16:I16" si="0">SUM(C7:C15)</f>
        <v>90</v>
      </c>
      <c r="D16" s="102">
        <f t="shared" si="0"/>
        <v>5</v>
      </c>
      <c r="E16" s="102">
        <f t="shared" si="0"/>
        <v>1</v>
      </c>
      <c r="F16" s="102">
        <f t="shared" si="0"/>
        <v>110</v>
      </c>
      <c r="G16" s="102">
        <f t="shared" si="0"/>
        <v>30</v>
      </c>
      <c r="H16" s="102">
        <f t="shared" si="0"/>
        <v>30</v>
      </c>
      <c r="I16" s="102">
        <f t="shared" si="0"/>
        <v>181</v>
      </c>
      <c r="J16" s="103">
        <f>SUM(J7:J15)</f>
        <v>181</v>
      </c>
      <c r="K16" s="53"/>
    </row>
    <row r="17" spans="1:11" s="36" customFormat="1" ht="19.5" x14ac:dyDescent="0.35">
      <c r="A17" s="65"/>
      <c r="B17" s="111"/>
      <c r="C17" s="111"/>
      <c r="D17" s="111"/>
      <c r="E17" s="111"/>
      <c r="F17" s="111"/>
      <c r="G17" s="111"/>
      <c r="H17" s="111"/>
      <c r="I17" s="111"/>
      <c r="J17" s="107"/>
      <c r="K17" s="53"/>
    </row>
    <row r="18" spans="1:11" s="36" customFormat="1" ht="19.5" x14ac:dyDescent="0.35">
      <c r="A18" s="89"/>
      <c r="B18" s="93">
        <f>B4</f>
        <v>42826</v>
      </c>
      <c r="C18" s="94"/>
      <c r="D18" s="94"/>
      <c r="E18" s="94"/>
      <c r="F18" s="94"/>
      <c r="G18" s="94"/>
      <c r="H18" s="94"/>
      <c r="I18" s="95">
        <f>I4</f>
        <v>43190</v>
      </c>
      <c r="J18" s="96"/>
    </row>
    <row r="19" spans="1:11" s="36" customFormat="1" ht="19.5" x14ac:dyDescent="0.35">
      <c r="A19" s="90"/>
      <c r="B19" s="90" t="s">
        <v>1</v>
      </c>
      <c r="C19" s="90" t="s">
        <v>180</v>
      </c>
      <c r="D19" s="90" t="s">
        <v>181</v>
      </c>
      <c r="E19" s="90" t="s">
        <v>182</v>
      </c>
      <c r="F19" s="90" t="s">
        <v>183</v>
      </c>
      <c r="G19" s="90" t="s">
        <v>184</v>
      </c>
      <c r="H19" s="90" t="s">
        <v>185</v>
      </c>
      <c r="I19" s="90" t="s">
        <v>2</v>
      </c>
      <c r="J19" s="97"/>
      <c r="K19" s="51"/>
    </row>
    <row r="20" spans="1:11" s="36" customFormat="1" ht="19.5" x14ac:dyDescent="0.35">
      <c r="A20" s="100" t="s">
        <v>199</v>
      </c>
      <c r="B20" s="90" t="s">
        <v>186</v>
      </c>
      <c r="C20" s="90"/>
      <c r="D20" s="90"/>
      <c r="E20" s="90"/>
      <c r="F20" s="90"/>
      <c r="G20" s="90" t="s">
        <v>187</v>
      </c>
      <c r="H20" s="90" t="s">
        <v>188</v>
      </c>
      <c r="I20" s="90" t="s">
        <v>186</v>
      </c>
      <c r="J20" s="97" t="s">
        <v>189</v>
      </c>
      <c r="K20" s="51"/>
    </row>
    <row r="21" spans="1:11" s="36" customFormat="1" ht="19.5" x14ac:dyDescent="0.35">
      <c r="A21" s="92"/>
      <c r="B21" s="84"/>
      <c r="C21" s="101" t="s">
        <v>192</v>
      </c>
      <c r="D21" s="84"/>
      <c r="E21" s="84"/>
      <c r="F21" s="84"/>
      <c r="G21" s="84"/>
      <c r="H21" s="84"/>
      <c r="I21" s="92">
        <f>+B21-D21+E21-F21+G21-H21</f>
        <v>0</v>
      </c>
      <c r="J21" s="87">
        <v>0</v>
      </c>
    </row>
    <row r="22" spans="1:11" s="36" customFormat="1" ht="19.5" x14ac:dyDescent="0.35">
      <c r="A22" s="92" t="s">
        <v>205</v>
      </c>
      <c r="B22" s="84"/>
      <c r="C22" s="86">
        <v>1500</v>
      </c>
      <c r="D22" s="84">
        <v>40</v>
      </c>
      <c r="E22" s="84"/>
      <c r="F22" s="84">
        <v>1200</v>
      </c>
      <c r="G22" s="84"/>
      <c r="H22" s="84">
        <v>260</v>
      </c>
      <c r="I22" s="92">
        <f>+B22+C22-D22+E22-F22+G22-H22</f>
        <v>0</v>
      </c>
      <c r="J22" s="87">
        <v>0</v>
      </c>
    </row>
    <row r="23" spans="1:11" s="36" customFormat="1" ht="19.5" x14ac:dyDescent="0.35">
      <c r="A23" s="92" t="s">
        <v>200</v>
      </c>
      <c r="B23" s="84">
        <v>260</v>
      </c>
      <c r="C23" s="101" t="s">
        <v>192</v>
      </c>
      <c r="D23" s="84">
        <v>5</v>
      </c>
      <c r="E23" s="84"/>
      <c r="F23" s="84"/>
      <c r="G23" s="84">
        <v>260</v>
      </c>
      <c r="H23" s="84">
        <v>255</v>
      </c>
      <c r="I23" s="92">
        <f>+B23-D23+E23-F23+G23-H23</f>
        <v>260</v>
      </c>
      <c r="J23" s="87">
        <v>260</v>
      </c>
    </row>
    <row r="24" spans="1:11" s="36" customFormat="1" ht="19.5" x14ac:dyDescent="0.35">
      <c r="A24" s="92" t="s">
        <v>201</v>
      </c>
      <c r="B24" s="84">
        <v>1000</v>
      </c>
      <c r="C24" s="101" t="s">
        <v>192</v>
      </c>
      <c r="D24" s="84">
        <v>35</v>
      </c>
      <c r="E24" s="84"/>
      <c r="F24" s="84">
        <v>220</v>
      </c>
      <c r="G24" s="84">
        <v>255</v>
      </c>
      <c r="H24" s="84"/>
      <c r="I24" s="92">
        <f>+B24-D24+E24-F24+G24-H24</f>
        <v>1000</v>
      </c>
      <c r="J24" s="87">
        <v>1000</v>
      </c>
    </row>
    <row r="25" spans="1:11" s="36" customFormat="1" ht="19.5" x14ac:dyDescent="0.35">
      <c r="A25" s="92"/>
      <c r="B25" s="84"/>
      <c r="C25" s="101" t="s">
        <v>192</v>
      </c>
      <c r="D25" s="84"/>
      <c r="E25" s="84"/>
      <c r="F25" s="84"/>
      <c r="G25" s="84"/>
      <c r="H25" s="84"/>
      <c r="I25" s="92">
        <f>+B25-D25+E25-F25+G25-H25</f>
        <v>0</v>
      </c>
      <c r="J25" s="87"/>
    </row>
    <row r="26" spans="1:11" s="36" customFormat="1" ht="19.5" x14ac:dyDescent="0.35">
      <c r="A26" s="92" t="s">
        <v>65</v>
      </c>
      <c r="B26" s="84">
        <v>21</v>
      </c>
      <c r="C26" s="101" t="s">
        <v>192</v>
      </c>
      <c r="D26" s="84">
        <v>3</v>
      </c>
      <c r="E26" s="84">
        <v>7</v>
      </c>
      <c r="F26" s="84">
        <v>5</v>
      </c>
      <c r="G26" s="84"/>
      <c r="H26" s="84"/>
      <c r="I26" s="92">
        <f>+B26-D26+E26-F26+G26-H26</f>
        <v>20</v>
      </c>
      <c r="J26" s="87">
        <v>20</v>
      </c>
    </row>
    <row r="27" spans="1:11" s="36" customFormat="1" ht="19.5" x14ac:dyDescent="0.35">
      <c r="A27" s="92"/>
      <c r="B27" s="85"/>
      <c r="C27" s="101" t="s">
        <v>192</v>
      </c>
      <c r="D27" s="85"/>
      <c r="E27" s="85"/>
      <c r="F27" s="85"/>
      <c r="G27" s="85"/>
      <c r="H27" s="85"/>
      <c r="I27" s="92">
        <f>+B27-D27+E27-F27+G27-H27</f>
        <v>0</v>
      </c>
      <c r="J27" s="88"/>
    </row>
    <row r="28" spans="1:11" s="36" customFormat="1" ht="19.5" x14ac:dyDescent="0.35">
      <c r="A28" s="92" t="s">
        <v>202</v>
      </c>
      <c r="B28" s="92">
        <f>SUM(B21:B27)</f>
        <v>1281</v>
      </c>
      <c r="C28" s="92">
        <f t="shared" ref="C28:I28" si="1">SUM(C21:C27)</f>
        <v>1500</v>
      </c>
      <c r="D28" s="92">
        <f t="shared" si="1"/>
        <v>83</v>
      </c>
      <c r="E28" s="92">
        <f t="shared" si="1"/>
        <v>7</v>
      </c>
      <c r="F28" s="92">
        <f t="shared" si="1"/>
        <v>1425</v>
      </c>
      <c r="G28" s="92">
        <f t="shared" si="1"/>
        <v>515</v>
      </c>
      <c r="H28" s="92">
        <f t="shared" si="1"/>
        <v>515</v>
      </c>
      <c r="I28" s="92">
        <f t="shared" si="1"/>
        <v>1280</v>
      </c>
      <c r="J28" s="99">
        <f>SUM(J21:J27)</f>
        <v>1280</v>
      </c>
    </row>
    <row r="29" spans="1:11" s="36" customFormat="1" ht="19.5" x14ac:dyDescent="0.35">
      <c r="A29" s="65"/>
      <c r="B29" s="268"/>
      <c r="C29" s="112"/>
      <c r="D29" s="111"/>
      <c r="E29" s="111"/>
      <c r="F29" s="111"/>
      <c r="G29" s="111"/>
      <c r="H29" s="111"/>
      <c r="I29" s="268"/>
      <c r="J29" s="107"/>
    </row>
    <row r="30" spans="1:11" s="36" customFormat="1" ht="19.5" x14ac:dyDescent="0.35">
      <c r="A30" s="89"/>
      <c r="B30" s="93">
        <f>B18</f>
        <v>42826</v>
      </c>
      <c r="C30" s="94"/>
      <c r="D30" s="94"/>
      <c r="E30" s="94"/>
      <c r="F30" s="94"/>
      <c r="G30" s="94"/>
      <c r="H30" s="94"/>
      <c r="I30" s="95">
        <f>I18</f>
        <v>43190</v>
      </c>
      <c r="J30" s="96"/>
    </row>
    <row r="31" spans="1:11" s="36" customFormat="1" ht="19.5" x14ac:dyDescent="0.35">
      <c r="A31" s="90"/>
      <c r="B31" s="90" t="s">
        <v>1</v>
      </c>
      <c r="C31" s="90" t="s">
        <v>180</v>
      </c>
      <c r="D31" s="90" t="s">
        <v>181</v>
      </c>
      <c r="E31" s="90" t="s">
        <v>182</v>
      </c>
      <c r="F31" s="90" t="s">
        <v>183</v>
      </c>
      <c r="G31" s="90" t="s">
        <v>184</v>
      </c>
      <c r="H31" s="90" t="s">
        <v>185</v>
      </c>
      <c r="I31" s="90" t="s">
        <v>2</v>
      </c>
      <c r="J31" s="97"/>
      <c r="K31" s="51"/>
    </row>
    <row r="32" spans="1:11" s="36" customFormat="1" ht="19.5" x14ac:dyDescent="0.35">
      <c r="A32" s="89" t="s">
        <v>33</v>
      </c>
      <c r="B32" s="90" t="s">
        <v>186</v>
      </c>
      <c r="C32" s="90"/>
      <c r="D32" s="90"/>
      <c r="E32" s="90"/>
      <c r="F32" s="90"/>
      <c r="G32" s="90" t="s">
        <v>187</v>
      </c>
      <c r="H32" s="90" t="s">
        <v>188</v>
      </c>
      <c r="I32" s="90" t="s">
        <v>186</v>
      </c>
      <c r="J32" s="97" t="s">
        <v>189</v>
      </c>
      <c r="K32" s="51"/>
    </row>
    <row r="33" spans="1:10" s="53" customFormat="1" ht="19.5" x14ac:dyDescent="0.35">
      <c r="A33" s="91" t="s">
        <v>190</v>
      </c>
      <c r="B33" s="84"/>
      <c r="C33" s="86"/>
      <c r="D33" s="84"/>
      <c r="E33" s="84"/>
      <c r="F33" s="84"/>
      <c r="G33" s="84"/>
      <c r="H33" s="84"/>
      <c r="I33" s="92">
        <f>+B33+C33-D33+E33-F33+G33-H33</f>
        <v>0</v>
      </c>
      <c r="J33" s="87"/>
    </row>
    <row r="34" spans="1:10" s="53" customFormat="1" ht="19.5" x14ac:dyDescent="0.35">
      <c r="A34" s="91" t="s">
        <v>191</v>
      </c>
      <c r="B34" s="84"/>
      <c r="C34" s="98" t="s">
        <v>192</v>
      </c>
      <c r="D34" s="84"/>
      <c r="E34" s="84"/>
      <c r="F34" s="84"/>
      <c r="G34" s="84"/>
      <c r="H34" s="84"/>
      <c r="I34" s="92">
        <f>+B34-D34+E34-F34+G34-H34</f>
        <v>0</v>
      </c>
      <c r="J34" s="87"/>
    </row>
    <row r="35" spans="1:10" s="53" customFormat="1" ht="19.5" x14ac:dyDescent="0.35">
      <c r="A35" s="91" t="s">
        <v>193</v>
      </c>
      <c r="B35" s="84"/>
      <c r="C35" s="98" t="s">
        <v>192</v>
      </c>
      <c r="D35" s="84"/>
      <c r="E35" s="84"/>
      <c r="F35" s="84"/>
      <c r="G35" s="84"/>
      <c r="H35" s="84"/>
      <c r="I35" s="92">
        <f>+B35-D35+E35-F35+G35-H35</f>
        <v>0</v>
      </c>
      <c r="J35" s="87"/>
    </row>
    <row r="36" spans="1:10" s="53" customFormat="1" ht="19.5" x14ac:dyDescent="0.35">
      <c r="A36" s="91" t="s">
        <v>194</v>
      </c>
      <c r="B36" s="84"/>
      <c r="C36" s="86"/>
      <c r="D36" s="84"/>
      <c r="E36" s="84"/>
      <c r="F36" s="84"/>
      <c r="G36" s="84"/>
      <c r="H36" s="84"/>
      <c r="I36" s="92">
        <f>+B36+C36-D36+E36-F36+G36-H36</f>
        <v>0</v>
      </c>
      <c r="J36" s="87"/>
    </row>
    <row r="37" spans="1:10" s="53" customFormat="1" ht="19.5" x14ac:dyDescent="0.35">
      <c r="A37" s="91" t="s">
        <v>195</v>
      </c>
      <c r="B37" s="84"/>
      <c r="C37" s="98" t="s">
        <v>192</v>
      </c>
      <c r="D37" s="84"/>
      <c r="E37" s="84"/>
      <c r="F37" s="84"/>
      <c r="G37" s="84"/>
      <c r="H37" s="84"/>
      <c r="I37" s="92">
        <f>+B37-D37+E37-F37+G37-H37</f>
        <v>0</v>
      </c>
      <c r="J37" s="87"/>
    </row>
    <row r="38" spans="1:10" s="53" customFormat="1" ht="19.5" x14ac:dyDescent="0.35">
      <c r="A38" s="91" t="s">
        <v>196</v>
      </c>
      <c r="B38" s="84"/>
      <c r="C38" s="98" t="s">
        <v>192</v>
      </c>
      <c r="D38" s="84"/>
      <c r="E38" s="84"/>
      <c r="F38" s="84"/>
      <c r="G38" s="84"/>
      <c r="H38" s="84"/>
      <c r="I38" s="92">
        <f>+B38-D38+E38-F38+G38-H38</f>
        <v>0</v>
      </c>
      <c r="J38" s="87"/>
    </row>
    <row r="39" spans="1:10" s="53" customFormat="1" ht="19.5" x14ac:dyDescent="0.35">
      <c r="A39" s="91" t="s">
        <v>3</v>
      </c>
      <c r="B39" s="84"/>
      <c r="C39" s="98" t="s">
        <v>192</v>
      </c>
      <c r="D39" s="84"/>
      <c r="E39" s="84"/>
      <c r="F39" s="84"/>
      <c r="G39" s="84"/>
      <c r="H39" s="84"/>
      <c r="I39" s="92">
        <f>+B39-D39+E39-F39+G39-H39</f>
        <v>0</v>
      </c>
      <c r="J39" s="87"/>
    </row>
    <row r="40" spans="1:10" s="53" customFormat="1" ht="19.5" x14ac:dyDescent="0.35">
      <c r="A40" s="91" t="s">
        <v>197</v>
      </c>
      <c r="B40" s="84"/>
      <c r="C40" s="98" t="s">
        <v>192</v>
      </c>
      <c r="D40" s="84"/>
      <c r="E40" s="84"/>
      <c r="F40" s="84"/>
      <c r="G40" s="84"/>
      <c r="H40" s="84"/>
      <c r="I40" s="92">
        <f>+B40-D40+E40-F40+G40-H40</f>
        <v>0</v>
      </c>
      <c r="J40" s="87"/>
    </row>
    <row r="41" spans="1:10" s="36" customFormat="1" ht="19.5" x14ac:dyDescent="0.35">
      <c r="A41" s="92"/>
      <c r="B41" s="84"/>
      <c r="C41" s="98" t="s">
        <v>192</v>
      </c>
      <c r="D41" s="84"/>
      <c r="E41" s="84"/>
      <c r="F41" s="84"/>
      <c r="G41" s="84"/>
      <c r="H41" s="84"/>
      <c r="I41" s="92"/>
      <c r="J41" s="88"/>
    </row>
    <row r="42" spans="1:10" s="36" customFormat="1" ht="19.5" x14ac:dyDescent="0.35">
      <c r="A42" s="92" t="s">
        <v>203</v>
      </c>
      <c r="B42" s="92">
        <f>SUM(B33:B41)</f>
        <v>0</v>
      </c>
      <c r="C42" s="92">
        <f t="shared" ref="C42:I42" si="2">SUM(C33:C41)</f>
        <v>0</v>
      </c>
      <c r="D42" s="92">
        <f t="shared" si="2"/>
        <v>0</v>
      </c>
      <c r="E42" s="92">
        <f t="shared" si="2"/>
        <v>0</v>
      </c>
      <c r="F42" s="92">
        <f t="shared" si="2"/>
        <v>0</v>
      </c>
      <c r="G42" s="92">
        <f t="shared" si="2"/>
        <v>0</v>
      </c>
      <c r="H42" s="92">
        <f t="shared" si="2"/>
        <v>0</v>
      </c>
      <c r="I42" s="92">
        <f t="shared" si="2"/>
        <v>0</v>
      </c>
      <c r="J42" s="99">
        <f>SUM(J33:J41)</f>
        <v>0</v>
      </c>
    </row>
    <row r="43" spans="1:10" s="36" customFormat="1" x14ac:dyDescent="0.2">
      <c r="C43" s="54"/>
    </row>
    <row r="44" spans="1:10" x14ac:dyDescent="0.2">
      <c r="C44" s="39"/>
    </row>
    <row r="45" spans="1:10" x14ac:dyDescent="0.2">
      <c r="C45" s="39"/>
    </row>
    <row r="48" spans="1:10" x14ac:dyDescent="0.2">
      <c r="A48" s="2"/>
    </row>
    <row r="50" spans="1:9" x14ac:dyDescent="0.2">
      <c r="A50" s="38"/>
      <c r="B50" s="38"/>
      <c r="C50" s="38"/>
      <c r="D50" s="38"/>
      <c r="E50" s="38"/>
      <c r="F50" s="38"/>
      <c r="G50" s="38"/>
      <c r="H50" s="38"/>
      <c r="I50" s="38"/>
    </row>
    <row r="51" spans="1:9" x14ac:dyDescent="0.2">
      <c r="B51" s="38"/>
      <c r="C51" s="38"/>
      <c r="D51" s="38"/>
      <c r="E51" s="38"/>
      <c r="F51" s="38"/>
      <c r="G51" s="38"/>
      <c r="H51" s="38"/>
      <c r="I51" s="38"/>
    </row>
    <row r="54" spans="1:9" x14ac:dyDescent="0.2">
      <c r="C54" s="39"/>
    </row>
    <row r="55" spans="1:9" x14ac:dyDescent="0.2">
      <c r="C55" s="39"/>
    </row>
    <row r="56" spans="1:9" x14ac:dyDescent="0.2">
      <c r="C56" s="39"/>
    </row>
    <row r="57" spans="1:9" x14ac:dyDescent="0.2">
      <c r="C57" s="39"/>
    </row>
    <row r="58" spans="1:9" x14ac:dyDescent="0.2">
      <c r="C58" s="39"/>
    </row>
    <row r="59" spans="1:9" x14ac:dyDescent="0.2">
      <c r="C59" s="39"/>
    </row>
    <row r="60" spans="1:9" x14ac:dyDescent="0.2">
      <c r="C60" s="39"/>
    </row>
    <row r="63" spans="1:9" x14ac:dyDescent="0.2">
      <c r="A63" s="2"/>
    </row>
    <row r="65" spans="1:9" x14ac:dyDescent="0.2">
      <c r="A65" s="38"/>
      <c r="B65" s="38"/>
      <c r="C65" s="38"/>
      <c r="D65" s="38"/>
      <c r="E65" s="38"/>
      <c r="F65" s="38"/>
      <c r="G65" s="38"/>
      <c r="H65" s="38"/>
      <c r="I65" s="38"/>
    </row>
    <row r="66" spans="1:9" x14ac:dyDescent="0.2">
      <c r="B66" s="38"/>
      <c r="C66" s="38"/>
      <c r="D66" s="38"/>
      <c r="E66" s="38"/>
      <c r="F66" s="38"/>
      <c r="G66" s="38"/>
      <c r="H66" s="38"/>
      <c r="I66" s="38"/>
    </row>
    <row r="69" spans="1:9" x14ac:dyDescent="0.2">
      <c r="C69" s="39"/>
    </row>
    <row r="70" spans="1:9" x14ac:dyDescent="0.2">
      <c r="C70" s="39"/>
    </row>
    <row r="71" spans="1:9" x14ac:dyDescent="0.2">
      <c r="C71" s="39"/>
    </row>
    <row r="72" spans="1:9" x14ac:dyDescent="0.2">
      <c r="C72" s="39"/>
    </row>
    <row r="73" spans="1:9" x14ac:dyDescent="0.2">
      <c r="C73" s="39"/>
    </row>
    <row r="74" spans="1:9" x14ac:dyDescent="0.2">
      <c r="C74" s="39"/>
    </row>
    <row r="75" spans="1:9" x14ac:dyDescent="0.2">
      <c r="C75" s="39"/>
    </row>
    <row r="78" spans="1:9" x14ac:dyDescent="0.2">
      <c r="A78" s="2"/>
    </row>
    <row r="80" spans="1:9" x14ac:dyDescent="0.2">
      <c r="A80" s="38"/>
      <c r="B80" s="38"/>
      <c r="C80" s="38"/>
      <c r="D80" s="38"/>
      <c r="E80" s="38"/>
      <c r="F80" s="38"/>
      <c r="G80" s="38"/>
      <c r="H80" s="38"/>
      <c r="I80" s="38"/>
    </row>
    <row r="81" spans="1:9" x14ac:dyDescent="0.2">
      <c r="B81" s="38"/>
      <c r="C81" s="38"/>
      <c r="D81" s="38"/>
      <c r="E81" s="38"/>
      <c r="F81" s="38"/>
      <c r="G81" s="38"/>
      <c r="H81" s="38"/>
      <c r="I81" s="38"/>
    </row>
    <row r="84" spans="1:9" x14ac:dyDescent="0.2">
      <c r="C84" s="39"/>
    </row>
    <row r="85" spans="1:9" x14ac:dyDescent="0.2">
      <c r="C85" s="39"/>
    </row>
    <row r="86" spans="1:9" x14ac:dyDescent="0.2">
      <c r="C86" s="39"/>
    </row>
    <row r="87" spans="1:9" x14ac:dyDescent="0.2">
      <c r="C87" s="39"/>
    </row>
    <row r="88" spans="1:9" x14ac:dyDescent="0.2">
      <c r="C88" s="39"/>
    </row>
    <row r="89" spans="1:9" x14ac:dyDescent="0.2">
      <c r="C89" s="39"/>
    </row>
    <row r="90" spans="1:9" x14ac:dyDescent="0.2">
      <c r="C90" s="39"/>
    </row>
    <row r="93" spans="1:9" x14ac:dyDescent="0.2">
      <c r="A93" s="2"/>
    </row>
    <row r="95" spans="1:9" x14ac:dyDescent="0.2">
      <c r="A95" s="38"/>
      <c r="B95" s="38"/>
      <c r="C95" s="38"/>
      <c r="D95" s="38"/>
      <c r="E95" s="38"/>
      <c r="F95" s="38"/>
      <c r="G95" s="38"/>
      <c r="H95" s="38"/>
      <c r="I95" s="38"/>
    </row>
    <row r="96" spans="1:9" x14ac:dyDescent="0.2">
      <c r="B96" s="38"/>
      <c r="C96" s="38"/>
      <c r="D96" s="38"/>
      <c r="E96" s="38"/>
      <c r="F96" s="38"/>
      <c r="G96" s="38"/>
      <c r="H96" s="38"/>
      <c r="I96" s="38"/>
    </row>
    <row r="99" spans="1:9" x14ac:dyDescent="0.2">
      <c r="C99" s="39"/>
    </row>
    <row r="100" spans="1:9" x14ac:dyDescent="0.2">
      <c r="C100" s="39"/>
    </row>
    <row r="101" spans="1:9" x14ac:dyDescent="0.2">
      <c r="C101" s="39"/>
    </row>
    <row r="102" spans="1:9" x14ac:dyDescent="0.2">
      <c r="C102" s="39"/>
    </row>
    <row r="103" spans="1:9" x14ac:dyDescent="0.2">
      <c r="C103" s="39"/>
    </row>
    <row r="104" spans="1:9" x14ac:dyDescent="0.2">
      <c r="C104" s="39"/>
    </row>
    <row r="105" spans="1:9" x14ac:dyDescent="0.2">
      <c r="C105" s="39"/>
    </row>
    <row r="109" spans="1:9" x14ac:dyDescent="0.2">
      <c r="A109" s="38"/>
      <c r="B109" s="38"/>
      <c r="C109" s="38"/>
      <c r="D109" s="38"/>
      <c r="E109" s="38"/>
      <c r="F109" s="38"/>
      <c r="G109" s="38"/>
      <c r="H109" s="38"/>
      <c r="I109" s="38"/>
    </row>
  </sheetData>
  <sheetProtection password="CF09" sheet="1" objects="1" scenarios="1"/>
  <pageMargins left="0.70866141732283472" right="0.70866141732283472" top="0.74803149606299213" bottom="0.74803149606299213" header="0.31496062992125984" footer="0.31496062992125984"/>
  <pageSetup paperSize="9" scale="57" orientation="landscape" r:id="rId1"/>
  <headerFooter>
    <oddFooter>&amp;L&amp;"Arial,Bold"SAC Consulting Confidential&amp;C&amp;D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6"/>
  <sheetViews>
    <sheetView topLeftCell="B1" zoomScale="80" zoomScaleNormal="80" workbookViewId="0">
      <selection activeCell="T32" sqref="T32"/>
    </sheetView>
  </sheetViews>
  <sheetFormatPr defaultRowHeight="12.75" x14ac:dyDescent="0.2"/>
  <cols>
    <col min="1" max="1" width="45" bestFit="1" customWidth="1"/>
    <col min="2" max="2" width="19.140625" bestFit="1" customWidth="1"/>
    <col min="4" max="5" width="11.28515625" customWidth="1"/>
    <col min="6" max="6" width="10.5703125" customWidth="1"/>
    <col min="7" max="7" width="15.140625" customWidth="1"/>
    <col min="9" max="9" width="12.7109375" customWidth="1"/>
    <col min="10" max="11" width="12.85546875" customWidth="1"/>
    <col min="12" max="12" width="18.85546875" customWidth="1"/>
  </cols>
  <sheetData>
    <row r="1" spans="1:24" ht="26.25" x14ac:dyDescent="0.4">
      <c r="A1" s="82" t="s">
        <v>252</v>
      </c>
      <c r="B1" s="67"/>
      <c r="C1" s="67"/>
      <c r="D1" s="67"/>
      <c r="E1" s="67"/>
      <c r="F1" s="67"/>
      <c r="G1" s="67"/>
      <c r="H1" s="67"/>
      <c r="I1" s="67"/>
      <c r="J1" s="67"/>
      <c r="K1" s="67"/>
      <c r="L1" s="67"/>
      <c r="M1" s="67"/>
      <c r="N1" s="67"/>
      <c r="O1" s="67"/>
      <c r="P1" s="67"/>
    </row>
    <row r="2" spans="1:24" ht="20.25" x14ac:dyDescent="0.3">
      <c r="A2" s="83"/>
      <c r="B2" s="83"/>
      <c r="C2" s="67"/>
      <c r="D2" s="83"/>
      <c r="E2" s="83"/>
      <c r="F2" s="83"/>
      <c r="G2" s="83"/>
      <c r="H2" s="83"/>
      <c r="I2" s="67"/>
      <c r="J2" s="67"/>
      <c r="K2" s="67"/>
      <c r="L2" s="67"/>
      <c r="M2" s="67"/>
      <c r="N2" s="67"/>
      <c r="O2" s="67"/>
      <c r="P2" s="67"/>
    </row>
    <row r="3" spans="1:24" ht="20.25" x14ac:dyDescent="0.3">
      <c r="A3" s="104" t="str">
        <f>'Farm ID'!B3</f>
        <v>John Williams, Pinetree Farm</v>
      </c>
      <c r="B3" s="105"/>
      <c r="C3" s="105"/>
      <c r="D3" s="105"/>
      <c r="E3" s="105"/>
      <c r="F3" s="105"/>
      <c r="G3" s="105"/>
      <c r="H3" s="105"/>
      <c r="I3" s="67"/>
      <c r="J3" s="67"/>
      <c r="K3" s="67"/>
      <c r="L3" s="67"/>
      <c r="M3" s="67"/>
      <c r="N3" s="67"/>
      <c r="O3" s="67"/>
      <c r="P3" s="67"/>
    </row>
    <row r="4" spans="1:24" s="56" customFormat="1" ht="19.5" x14ac:dyDescent="0.35">
      <c r="A4" s="106"/>
      <c r="B4" s="115">
        <f>'Farm ID'!B13</f>
        <v>42826</v>
      </c>
      <c r="C4" s="106"/>
      <c r="D4" s="106"/>
      <c r="E4" s="106"/>
      <c r="F4" s="106"/>
      <c r="G4" s="106"/>
      <c r="H4" s="106"/>
      <c r="I4" s="106"/>
      <c r="J4" s="106"/>
      <c r="K4" s="106"/>
      <c r="L4" s="116">
        <f>'Livestock reconciliation'!I4</f>
        <v>43190</v>
      </c>
      <c r="M4" s="106"/>
      <c r="N4" s="106"/>
      <c r="O4" s="106"/>
      <c r="P4" s="106"/>
    </row>
    <row r="5" spans="1:24" s="36" customFormat="1" ht="19.5" x14ac:dyDescent="0.35">
      <c r="A5" s="107"/>
      <c r="B5" s="108" t="s">
        <v>1</v>
      </c>
      <c r="C5" s="108" t="s">
        <v>7</v>
      </c>
      <c r="D5" s="108" t="s">
        <v>248</v>
      </c>
      <c r="E5" s="108" t="s">
        <v>249</v>
      </c>
      <c r="F5" s="108" t="s">
        <v>250</v>
      </c>
      <c r="G5" s="108" t="s">
        <v>251</v>
      </c>
      <c r="H5" s="108" t="s">
        <v>183</v>
      </c>
      <c r="I5" s="108" t="s">
        <v>248</v>
      </c>
      <c r="J5" s="108" t="s">
        <v>249</v>
      </c>
      <c r="K5" s="108" t="s">
        <v>250</v>
      </c>
      <c r="L5" s="108" t="s">
        <v>2</v>
      </c>
      <c r="M5" s="109"/>
      <c r="N5" s="97"/>
      <c r="O5" s="97"/>
      <c r="P5" s="97"/>
      <c r="Q5" s="51"/>
      <c r="R5" s="51"/>
      <c r="S5" s="51"/>
      <c r="T5" s="51"/>
      <c r="U5" s="51"/>
      <c r="V5" s="51"/>
      <c r="W5" s="51"/>
      <c r="X5" s="51"/>
    </row>
    <row r="6" spans="1:24" s="36" customFormat="1" ht="19.5" x14ac:dyDescent="0.35">
      <c r="A6" s="110" t="s">
        <v>256</v>
      </c>
      <c r="B6" s="108" t="s">
        <v>186</v>
      </c>
      <c r="C6" s="108"/>
      <c r="D6" s="108" t="s">
        <v>255</v>
      </c>
      <c r="E6" s="108"/>
      <c r="F6" s="108"/>
      <c r="G6" s="108"/>
      <c r="H6" s="108"/>
      <c r="I6" s="108" t="s">
        <v>254</v>
      </c>
      <c r="J6" s="108"/>
      <c r="K6" s="108"/>
      <c r="L6" s="108" t="s">
        <v>186</v>
      </c>
      <c r="M6" s="109" t="s">
        <v>189</v>
      </c>
      <c r="N6" s="97"/>
      <c r="O6" s="97"/>
      <c r="P6" s="97"/>
      <c r="Q6" s="51"/>
      <c r="R6" s="51"/>
      <c r="S6" s="51"/>
      <c r="T6" s="51"/>
      <c r="U6" s="51"/>
      <c r="V6" s="51"/>
      <c r="W6" s="51"/>
      <c r="X6" s="51"/>
    </row>
    <row r="7" spans="1:24" s="36" customFormat="1" ht="19.5" x14ac:dyDescent="0.35">
      <c r="A7" s="84"/>
      <c r="B7" s="84"/>
      <c r="C7" s="86"/>
      <c r="D7" s="84"/>
      <c r="E7" s="84"/>
      <c r="F7" s="84"/>
      <c r="G7" s="114"/>
      <c r="H7" s="84"/>
      <c r="I7" s="84"/>
      <c r="J7" s="84"/>
      <c r="K7" s="84"/>
      <c r="L7" s="113">
        <f>B7-C7-D7-E7+F7-H7-I7-J7+K7</f>
        <v>0</v>
      </c>
      <c r="M7" s="87"/>
      <c r="N7" s="96"/>
      <c r="O7" s="96"/>
      <c r="P7" s="96"/>
    </row>
    <row r="8" spans="1:24" s="36" customFormat="1" ht="19.5" x14ac:dyDescent="0.35">
      <c r="A8" s="84" t="s">
        <v>262</v>
      </c>
      <c r="B8" s="84">
        <v>500</v>
      </c>
      <c r="C8" s="86"/>
      <c r="D8" s="84">
        <v>450</v>
      </c>
      <c r="E8" s="84"/>
      <c r="F8" s="84"/>
      <c r="G8" s="114"/>
      <c r="H8" s="84"/>
      <c r="I8" s="84">
        <v>50</v>
      </c>
      <c r="J8" s="84"/>
      <c r="K8" s="84"/>
      <c r="L8" s="113">
        <f t="shared" ref="L8:L13" si="0">B8-C8-D8-E8+F8-H8-I8-J8+K8</f>
        <v>0</v>
      </c>
      <c r="M8" s="87"/>
      <c r="N8" s="96"/>
      <c r="O8" s="96"/>
      <c r="P8" s="96"/>
    </row>
    <row r="9" spans="1:24" s="36" customFormat="1" ht="19.5" x14ac:dyDescent="0.35">
      <c r="A9" s="84"/>
      <c r="B9" s="84"/>
      <c r="C9" s="86"/>
      <c r="D9" s="84"/>
      <c r="E9" s="84"/>
      <c r="F9" s="84"/>
      <c r="G9" s="114"/>
      <c r="H9" s="84"/>
      <c r="I9" s="84"/>
      <c r="J9" s="84"/>
      <c r="K9" s="84"/>
      <c r="L9" s="113">
        <f t="shared" si="0"/>
        <v>0</v>
      </c>
      <c r="M9" s="87"/>
      <c r="N9" s="96"/>
      <c r="O9" s="96"/>
      <c r="P9" s="96"/>
    </row>
    <row r="10" spans="1:24" s="36" customFormat="1" ht="19.5" x14ac:dyDescent="0.35">
      <c r="A10" s="84"/>
      <c r="B10" s="84"/>
      <c r="C10" s="86"/>
      <c r="D10" s="84"/>
      <c r="E10" s="84"/>
      <c r="F10" s="84"/>
      <c r="G10" s="114"/>
      <c r="H10" s="84"/>
      <c r="I10" s="84"/>
      <c r="J10" s="84"/>
      <c r="K10" s="84"/>
      <c r="L10" s="113">
        <f t="shared" si="0"/>
        <v>0</v>
      </c>
      <c r="M10" s="87"/>
      <c r="N10" s="96"/>
      <c r="O10" s="96"/>
      <c r="P10" s="96"/>
    </row>
    <row r="11" spans="1:24" s="36" customFormat="1" ht="19.5" x14ac:dyDescent="0.35">
      <c r="A11" s="84"/>
      <c r="B11" s="84"/>
      <c r="C11" s="86"/>
      <c r="D11" s="84"/>
      <c r="E11" s="84"/>
      <c r="F11" s="84"/>
      <c r="G11" s="114"/>
      <c r="H11" s="84"/>
      <c r="I11" s="84"/>
      <c r="J11" s="84"/>
      <c r="K11" s="84"/>
      <c r="L11" s="113">
        <f t="shared" si="0"/>
        <v>0</v>
      </c>
      <c r="M11" s="87"/>
      <c r="N11" s="96"/>
      <c r="O11" s="96"/>
      <c r="P11" s="96"/>
    </row>
    <row r="12" spans="1:24" s="36" customFormat="1" ht="19.5" x14ac:dyDescent="0.35">
      <c r="A12" s="84"/>
      <c r="B12" s="84"/>
      <c r="C12" s="86"/>
      <c r="D12" s="84"/>
      <c r="E12" s="84"/>
      <c r="F12" s="84"/>
      <c r="G12" s="114"/>
      <c r="H12" s="84"/>
      <c r="I12" s="84"/>
      <c r="J12" s="84"/>
      <c r="K12" s="84"/>
      <c r="L12" s="113">
        <f t="shared" si="0"/>
        <v>0</v>
      </c>
      <c r="M12" s="87"/>
      <c r="N12" s="96"/>
      <c r="O12" s="96"/>
      <c r="P12" s="96"/>
    </row>
    <row r="13" spans="1:24" s="36" customFormat="1" ht="19.5" x14ac:dyDescent="0.35">
      <c r="A13" s="84"/>
      <c r="B13" s="84"/>
      <c r="C13" s="86"/>
      <c r="D13" s="84"/>
      <c r="E13" s="84"/>
      <c r="F13" s="84"/>
      <c r="G13" s="114"/>
      <c r="H13" s="84"/>
      <c r="I13" s="84"/>
      <c r="J13" s="84"/>
      <c r="K13" s="84"/>
      <c r="L13" s="113">
        <f t="shared" si="0"/>
        <v>0</v>
      </c>
      <c r="M13" s="87"/>
      <c r="N13" s="96"/>
      <c r="O13" s="96"/>
      <c r="P13" s="96"/>
    </row>
    <row r="14" spans="1:24" s="36" customFormat="1" ht="19.5" x14ac:dyDescent="0.35">
      <c r="A14" s="111"/>
      <c r="B14" s="111"/>
      <c r="C14" s="112"/>
      <c r="D14" s="111"/>
      <c r="E14" s="111"/>
      <c r="F14" s="111"/>
      <c r="G14" s="111"/>
      <c r="H14" s="111"/>
      <c r="I14" s="111"/>
      <c r="J14" s="111"/>
      <c r="K14" s="111"/>
      <c r="L14" s="111"/>
      <c r="M14" s="96"/>
      <c r="N14" s="96"/>
      <c r="O14" s="96"/>
      <c r="P14" s="96"/>
    </row>
    <row r="15" spans="1:24" s="56" customFormat="1" ht="19.5" x14ac:dyDescent="0.35">
      <c r="A15" s="106"/>
      <c r="B15" s="115">
        <f>B4</f>
        <v>42826</v>
      </c>
      <c r="C15" s="106"/>
      <c r="D15" s="106"/>
      <c r="E15" s="106"/>
      <c r="F15" s="106"/>
      <c r="G15" s="106"/>
      <c r="H15" s="106"/>
      <c r="I15" s="106"/>
      <c r="J15" s="106"/>
      <c r="K15" s="106"/>
      <c r="L15" s="116">
        <f>L4</f>
        <v>43190</v>
      </c>
      <c r="M15" s="106"/>
      <c r="N15" s="106"/>
      <c r="O15" s="106"/>
      <c r="P15" s="106"/>
    </row>
    <row r="16" spans="1:24" s="36" customFormat="1" ht="19.5" x14ac:dyDescent="0.35">
      <c r="A16" s="107"/>
      <c r="B16" s="108" t="s">
        <v>1</v>
      </c>
      <c r="C16" s="108" t="s">
        <v>7</v>
      </c>
      <c r="D16" s="108" t="s">
        <v>248</v>
      </c>
      <c r="E16" s="108" t="s">
        <v>249</v>
      </c>
      <c r="F16" s="108" t="s">
        <v>250</v>
      </c>
      <c r="G16" s="108" t="s">
        <v>251</v>
      </c>
      <c r="H16" s="108" t="s">
        <v>183</v>
      </c>
      <c r="I16" s="108" t="s">
        <v>248</v>
      </c>
      <c r="J16" s="108" t="s">
        <v>249</v>
      </c>
      <c r="K16" s="108" t="s">
        <v>250</v>
      </c>
      <c r="L16" s="108" t="s">
        <v>2</v>
      </c>
      <c r="M16" s="109"/>
      <c r="N16" s="97"/>
      <c r="O16" s="97"/>
      <c r="P16" s="97"/>
      <c r="Q16" s="51"/>
      <c r="R16" s="51"/>
      <c r="S16" s="51"/>
      <c r="T16" s="51"/>
      <c r="U16" s="51"/>
      <c r="V16" s="51"/>
      <c r="W16" s="51"/>
      <c r="X16" s="51"/>
    </row>
    <row r="17" spans="1:24" s="36" customFormat="1" ht="19.5" x14ac:dyDescent="0.35">
      <c r="A17" s="110" t="s">
        <v>253</v>
      </c>
      <c r="B17" s="108" t="s">
        <v>186</v>
      </c>
      <c r="C17" s="108"/>
      <c r="D17" s="108"/>
      <c r="E17" s="108"/>
      <c r="F17" s="108"/>
      <c r="G17" s="108"/>
      <c r="H17" s="108"/>
      <c r="I17" s="108"/>
      <c r="J17" s="108"/>
      <c r="K17" s="108"/>
      <c r="L17" s="108" t="s">
        <v>186</v>
      </c>
      <c r="M17" s="109" t="s">
        <v>189</v>
      </c>
      <c r="N17" s="97"/>
      <c r="O17" s="97"/>
      <c r="P17" s="97"/>
      <c r="Q17" s="51"/>
      <c r="R17" s="51"/>
      <c r="S17" s="51"/>
      <c r="T17" s="51"/>
      <c r="U17" s="51"/>
      <c r="V17" s="51"/>
      <c r="W17" s="51"/>
      <c r="X17" s="51"/>
    </row>
    <row r="18" spans="1:24" s="55" customFormat="1" ht="19.5" x14ac:dyDescent="0.35">
      <c r="A18" s="84"/>
      <c r="B18" s="57"/>
      <c r="C18" s="57"/>
      <c r="D18" s="57"/>
      <c r="E18" s="57"/>
      <c r="F18" s="57"/>
      <c r="G18" s="84"/>
      <c r="H18" s="84"/>
      <c r="I18" s="84"/>
      <c r="J18" s="84"/>
      <c r="K18" s="84"/>
      <c r="L18" s="113">
        <f>G18-H18-I18-J18+K18</f>
        <v>0</v>
      </c>
      <c r="M18" s="87"/>
      <c r="N18" s="100"/>
      <c r="O18" s="100"/>
      <c r="P18" s="100"/>
    </row>
    <row r="19" spans="1:24" s="55" customFormat="1" ht="19.5" x14ac:dyDescent="0.35">
      <c r="A19" s="84" t="s">
        <v>263</v>
      </c>
      <c r="B19" s="57"/>
      <c r="C19" s="58"/>
      <c r="D19" s="57"/>
      <c r="E19" s="57"/>
      <c r="F19" s="57"/>
      <c r="G19" s="84">
        <v>3000</v>
      </c>
      <c r="H19" s="84"/>
      <c r="I19" s="84">
        <v>2500</v>
      </c>
      <c r="J19" s="84"/>
      <c r="K19" s="84"/>
      <c r="L19" s="113">
        <f t="shared" ref="L19:L25" si="1">G19-H19-I19-J19+K19</f>
        <v>500</v>
      </c>
      <c r="M19" s="87"/>
      <c r="N19" s="100"/>
      <c r="O19" s="100"/>
      <c r="P19" s="100"/>
    </row>
    <row r="20" spans="1:24" s="55" customFormat="1" ht="19.5" x14ac:dyDescent="0.35">
      <c r="A20" s="84"/>
      <c r="B20" s="57"/>
      <c r="C20" s="58"/>
      <c r="D20" s="57"/>
      <c r="E20" s="57"/>
      <c r="F20" s="57"/>
      <c r="G20" s="84"/>
      <c r="H20" s="84"/>
      <c r="I20" s="84"/>
      <c r="J20" s="84"/>
      <c r="K20" s="84"/>
      <c r="L20" s="113">
        <f t="shared" si="1"/>
        <v>0</v>
      </c>
      <c r="M20" s="87"/>
      <c r="N20" s="100"/>
      <c r="O20" s="100"/>
      <c r="P20" s="100"/>
    </row>
    <row r="21" spans="1:24" s="55" customFormat="1" ht="19.5" x14ac:dyDescent="0.35">
      <c r="A21" s="84"/>
      <c r="B21" s="57"/>
      <c r="C21" s="58"/>
      <c r="D21" s="57"/>
      <c r="E21" s="57"/>
      <c r="F21" s="57"/>
      <c r="G21" s="84"/>
      <c r="H21" s="84"/>
      <c r="I21" s="84"/>
      <c r="J21" s="84"/>
      <c r="K21" s="84"/>
      <c r="L21" s="113">
        <f t="shared" si="1"/>
        <v>0</v>
      </c>
      <c r="M21" s="87"/>
      <c r="N21" s="100"/>
      <c r="O21" s="100"/>
      <c r="P21" s="100"/>
    </row>
    <row r="22" spans="1:24" s="55" customFormat="1" ht="19.5" x14ac:dyDescent="0.35">
      <c r="A22" s="84"/>
      <c r="B22" s="57"/>
      <c r="C22" s="58"/>
      <c r="D22" s="57"/>
      <c r="E22" s="57"/>
      <c r="F22" s="57"/>
      <c r="G22" s="84"/>
      <c r="H22" s="84"/>
      <c r="I22" s="84"/>
      <c r="J22" s="84"/>
      <c r="K22" s="84"/>
      <c r="L22" s="113">
        <f t="shared" si="1"/>
        <v>0</v>
      </c>
      <c r="M22" s="87"/>
      <c r="N22" s="100"/>
      <c r="O22" s="100"/>
      <c r="P22" s="100"/>
    </row>
    <row r="23" spans="1:24" s="55" customFormat="1" ht="19.5" x14ac:dyDescent="0.35">
      <c r="A23" s="84"/>
      <c r="B23" s="57"/>
      <c r="C23" s="58"/>
      <c r="D23" s="57"/>
      <c r="E23" s="57"/>
      <c r="F23" s="57"/>
      <c r="G23" s="84"/>
      <c r="H23" s="84"/>
      <c r="I23" s="84"/>
      <c r="J23" s="84"/>
      <c r="K23" s="84"/>
      <c r="L23" s="113">
        <f t="shared" si="1"/>
        <v>0</v>
      </c>
      <c r="M23" s="87"/>
      <c r="N23" s="100"/>
      <c r="O23" s="100"/>
      <c r="P23" s="100"/>
    </row>
    <row r="24" spans="1:24" s="55" customFormat="1" ht="19.5" x14ac:dyDescent="0.35">
      <c r="A24" s="84"/>
      <c r="B24" s="57"/>
      <c r="C24" s="58"/>
      <c r="D24" s="57"/>
      <c r="E24" s="57"/>
      <c r="F24" s="57"/>
      <c r="G24" s="84"/>
      <c r="H24" s="84"/>
      <c r="I24" s="84"/>
      <c r="J24" s="84"/>
      <c r="K24" s="84"/>
      <c r="L24" s="113">
        <f t="shared" si="1"/>
        <v>0</v>
      </c>
      <c r="M24" s="87"/>
      <c r="N24" s="100"/>
      <c r="O24" s="100"/>
      <c r="P24" s="100"/>
    </row>
    <row r="25" spans="1:24" s="55" customFormat="1" ht="19.5" x14ac:dyDescent="0.35">
      <c r="A25" s="84"/>
      <c r="B25" s="57"/>
      <c r="C25" s="57"/>
      <c r="D25" s="57"/>
      <c r="E25" s="57"/>
      <c r="F25" s="57"/>
      <c r="G25" s="84"/>
      <c r="H25" s="84"/>
      <c r="I25" s="84"/>
      <c r="J25" s="84"/>
      <c r="K25" s="84"/>
      <c r="L25" s="113">
        <f t="shared" si="1"/>
        <v>0</v>
      </c>
      <c r="M25" s="84"/>
      <c r="N25" s="100"/>
      <c r="O25" s="100"/>
      <c r="P25" s="100"/>
    </row>
    <row r="26" spans="1:24" s="55" customFormat="1" ht="19.5" x14ac:dyDescent="0.35">
      <c r="A26" s="100"/>
      <c r="B26" s="100"/>
      <c r="C26" s="100"/>
      <c r="D26" s="100"/>
      <c r="E26" s="100"/>
      <c r="F26" s="100"/>
      <c r="G26" s="100"/>
      <c r="H26" s="100"/>
      <c r="I26" s="100"/>
      <c r="J26" s="100"/>
      <c r="K26" s="100"/>
      <c r="L26" s="100"/>
      <c r="M26" s="100"/>
      <c r="N26" s="100"/>
      <c r="O26" s="100"/>
      <c r="P26" s="100"/>
    </row>
    <row r="27" spans="1:24" s="56" customFormat="1" ht="19.5" x14ac:dyDescent="0.35">
      <c r="A27" s="106"/>
      <c r="B27" s="115">
        <f>B15</f>
        <v>42826</v>
      </c>
      <c r="C27" s="106"/>
      <c r="D27" s="106"/>
      <c r="E27" s="106"/>
      <c r="F27" s="106"/>
      <c r="G27" s="106"/>
      <c r="H27" s="106"/>
      <c r="I27" s="106"/>
      <c r="J27" s="106"/>
      <c r="K27" s="106"/>
      <c r="L27" s="116">
        <f>L15</f>
        <v>43190</v>
      </c>
      <c r="M27" s="106"/>
      <c r="N27" s="106"/>
      <c r="O27" s="106"/>
      <c r="P27" s="106"/>
    </row>
    <row r="28" spans="1:24" s="36" customFormat="1" ht="19.5" x14ac:dyDescent="0.35">
      <c r="A28" s="107"/>
      <c r="B28" s="108" t="s">
        <v>1</v>
      </c>
      <c r="C28" s="108" t="s">
        <v>7</v>
      </c>
      <c r="D28" s="108" t="s">
        <v>258</v>
      </c>
      <c r="E28" s="108" t="s">
        <v>249</v>
      </c>
      <c r="F28" s="108" t="s">
        <v>250</v>
      </c>
      <c r="G28" s="108" t="s">
        <v>182</v>
      </c>
      <c r="H28" s="108" t="s">
        <v>183</v>
      </c>
      <c r="I28" s="108" t="s">
        <v>258</v>
      </c>
      <c r="J28" s="108" t="s">
        <v>249</v>
      </c>
      <c r="K28" s="108" t="s">
        <v>250</v>
      </c>
      <c r="L28" s="108" t="s">
        <v>2</v>
      </c>
      <c r="M28" s="109"/>
      <c r="N28" s="97"/>
      <c r="O28" s="97"/>
      <c r="P28" s="97"/>
      <c r="Q28" s="51"/>
      <c r="R28" s="51"/>
      <c r="S28" s="51"/>
      <c r="T28" s="51"/>
      <c r="U28" s="51"/>
      <c r="V28" s="51"/>
      <c r="W28" s="51"/>
      <c r="X28" s="51"/>
    </row>
    <row r="29" spans="1:24" s="36" customFormat="1" ht="19.5" x14ac:dyDescent="0.35">
      <c r="A29" s="110" t="s">
        <v>257</v>
      </c>
      <c r="B29" s="108" t="s">
        <v>186</v>
      </c>
      <c r="C29" s="108"/>
      <c r="D29" s="108"/>
      <c r="E29" s="108"/>
      <c r="F29" s="108"/>
      <c r="G29" s="108"/>
      <c r="H29" s="108"/>
      <c r="I29" s="108"/>
      <c r="J29" s="108"/>
      <c r="K29" s="108"/>
      <c r="L29" s="108" t="s">
        <v>186</v>
      </c>
      <c r="M29" s="109" t="s">
        <v>189</v>
      </c>
      <c r="N29" s="97"/>
      <c r="O29" s="97"/>
      <c r="P29" s="97"/>
      <c r="Q29" s="51"/>
      <c r="R29" s="51"/>
      <c r="S29" s="51"/>
      <c r="T29" s="51"/>
      <c r="U29" s="51"/>
      <c r="V29" s="51"/>
      <c r="W29" s="51"/>
      <c r="X29" s="51"/>
    </row>
    <row r="30" spans="1:24" s="55" customFormat="1" ht="19.5" x14ac:dyDescent="0.35">
      <c r="A30" s="84" t="s">
        <v>260</v>
      </c>
      <c r="B30" s="84">
        <v>50</v>
      </c>
      <c r="C30" s="84"/>
      <c r="D30" s="84">
        <v>50</v>
      </c>
      <c r="E30" s="84"/>
      <c r="F30" s="84"/>
      <c r="G30" s="84"/>
      <c r="H30" s="84"/>
      <c r="I30" s="84"/>
      <c r="J30" s="84"/>
      <c r="K30" s="84"/>
      <c r="L30" s="85">
        <f>B30-C30-D30-E30+F30+G30-H30-I30-J30+K30</f>
        <v>0</v>
      </c>
      <c r="M30" s="87"/>
      <c r="N30" s="100"/>
      <c r="O30" s="100"/>
      <c r="P30" s="100"/>
    </row>
    <row r="31" spans="1:24" s="55" customFormat="1" ht="19.5" x14ac:dyDescent="0.35">
      <c r="A31" s="84" t="s">
        <v>261</v>
      </c>
      <c r="B31" s="84"/>
      <c r="C31" s="86"/>
      <c r="D31" s="84"/>
      <c r="E31" s="84"/>
      <c r="F31" s="84"/>
      <c r="G31" s="84">
        <v>200</v>
      </c>
      <c r="H31" s="84"/>
      <c r="I31" s="84">
        <v>160</v>
      </c>
      <c r="J31" s="84"/>
      <c r="K31" s="84"/>
      <c r="L31" s="85">
        <f t="shared" ref="L31:L37" si="2">B31-C31-D31-E31+F31+G31-H31-I31-J31+K31</f>
        <v>40</v>
      </c>
      <c r="M31" s="87"/>
      <c r="N31" s="100"/>
      <c r="O31" s="100"/>
      <c r="P31" s="100"/>
    </row>
    <row r="32" spans="1:24" s="55" customFormat="1" ht="19.5" x14ac:dyDescent="0.35">
      <c r="A32" s="84"/>
      <c r="B32" s="84"/>
      <c r="C32" s="86"/>
      <c r="D32" s="84"/>
      <c r="E32" s="84"/>
      <c r="F32" s="84"/>
      <c r="G32" s="84"/>
      <c r="H32" s="84"/>
      <c r="I32" s="84"/>
      <c r="J32" s="84"/>
      <c r="K32" s="84"/>
      <c r="L32" s="85">
        <f t="shared" si="2"/>
        <v>0</v>
      </c>
      <c r="M32" s="87"/>
      <c r="N32" s="100"/>
      <c r="O32" s="100"/>
      <c r="P32" s="100"/>
    </row>
    <row r="33" spans="1:16" s="55" customFormat="1" ht="19.5" x14ac:dyDescent="0.35">
      <c r="A33" s="84"/>
      <c r="B33" s="84"/>
      <c r="C33" s="86"/>
      <c r="D33" s="84"/>
      <c r="E33" s="84"/>
      <c r="F33" s="84"/>
      <c r="G33" s="84"/>
      <c r="H33" s="84"/>
      <c r="I33" s="84"/>
      <c r="J33" s="84"/>
      <c r="K33" s="84"/>
      <c r="L33" s="85">
        <f t="shared" si="2"/>
        <v>0</v>
      </c>
      <c r="M33" s="87"/>
      <c r="N33" s="100"/>
      <c r="O33" s="100"/>
      <c r="P33" s="100"/>
    </row>
    <row r="34" spans="1:16" s="55" customFormat="1" ht="19.5" x14ac:dyDescent="0.35">
      <c r="A34" s="84"/>
      <c r="B34" s="84"/>
      <c r="C34" s="86"/>
      <c r="D34" s="84"/>
      <c r="E34" s="84"/>
      <c r="F34" s="84"/>
      <c r="G34" s="84"/>
      <c r="H34" s="84"/>
      <c r="I34" s="84"/>
      <c r="J34" s="84"/>
      <c r="K34" s="84"/>
      <c r="L34" s="85">
        <f t="shared" si="2"/>
        <v>0</v>
      </c>
      <c r="M34" s="87"/>
      <c r="N34" s="100"/>
      <c r="O34" s="100"/>
      <c r="P34" s="100"/>
    </row>
    <row r="35" spans="1:16" s="55" customFormat="1" ht="19.5" x14ac:dyDescent="0.35">
      <c r="A35" s="84"/>
      <c r="B35" s="84"/>
      <c r="C35" s="86"/>
      <c r="D35" s="84"/>
      <c r="E35" s="84"/>
      <c r="F35" s="84"/>
      <c r="G35" s="84"/>
      <c r="H35" s="84"/>
      <c r="I35" s="84"/>
      <c r="J35" s="84"/>
      <c r="K35" s="84"/>
      <c r="L35" s="85">
        <f t="shared" si="2"/>
        <v>0</v>
      </c>
      <c r="M35" s="87"/>
      <c r="N35" s="100"/>
      <c r="O35" s="100"/>
      <c r="P35" s="100"/>
    </row>
    <row r="36" spans="1:16" s="55" customFormat="1" ht="19.5" x14ac:dyDescent="0.35">
      <c r="A36" s="84"/>
      <c r="B36" s="84"/>
      <c r="C36" s="86"/>
      <c r="D36" s="84"/>
      <c r="E36" s="84"/>
      <c r="F36" s="84"/>
      <c r="G36" s="84"/>
      <c r="H36" s="84"/>
      <c r="I36" s="84"/>
      <c r="J36" s="84"/>
      <c r="K36" s="84"/>
      <c r="L36" s="85">
        <f t="shared" si="2"/>
        <v>0</v>
      </c>
      <c r="M36" s="87"/>
      <c r="N36" s="100"/>
      <c r="O36" s="100"/>
      <c r="P36" s="100"/>
    </row>
    <row r="37" spans="1:16" s="55" customFormat="1" ht="19.5" x14ac:dyDescent="0.35">
      <c r="A37" s="84"/>
      <c r="B37" s="84"/>
      <c r="C37" s="84"/>
      <c r="D37" s="84"/>
      <c r="E37" s="84"/>
      <c r="F37" s="84"/>
      <c r="G37" s="84"/>
      <c r="H37" s="84"/>
      <c r="I37" s="84"/>
      <c r="J37" s="84"/>
      <c r="K37" s="84"/>
      <c r="L37" s="85">
        <f t="shared" si="2"/>
        <v>0</v>
      </c>
      <c r="M37" s="84"/>
      <c r="N37" s="100"/>
      <c r="O37" s="100"/>
      <c r="P37" s="100"/>
    </row>
    <row r="38" spans="1:16" x14ac:dyDescent="0.2">
      <c r="B38" s="67"/>
      <c r="C38" s="67"/>
      <c r="D38" s="67"/>
      <c r="E38" s="67"/>
      <c r="F38" s="67"/>
      <c r="G38" s="67"/>
      <c r="H38" s="67"/>
      <c r="I38" s="67"/>
      <c r="J38" s="67"/>
      <c r="K38" s="67"/>
      <c r="L38" s="67"/>
      <c r="M38" s="67"/>
      <c r="N38" s="67"/>
      <c r="O38" s="67"/>
      <c r="P38" s="67"/>
    </row>
    <row r="39" spans="1:16" x14ac:dyDescent="0.2">
      <c r="B39" s="67"/>
      <c r="C39" s="67"/>
      <c r="D39" s="67"/>
      <c r="E39" s="67"/>
      <c r="F39" s="67"/>
      <c r="G39" s="67"/>
      <c r="H39" s="67"/>
      <c r="I39" s="67"/>
      <c r="J39" s="67"/>
      <c r="K39" s="67"/>
      <c r="L39" s="67"/>
      <c r="M39" s="67"/>
      <c r="N39" s="67"/>
      <c r="O39" s="67"/>
      <c r="P39" s="67"/>
    </row>
    <row r="40" spans="1:16" x14ac:dyDescent="0.2">
      <c r="A40" s="2"/>
      <c r="B40" s="67"/>
      <c r="C40" s="67"/>
      <c r="D40" s="67"/>
      <c r="E40" s="67"/>
      <c r="F40" s="67"/>
      <c r="G40" s="67"/>
      <c r="H40" s="67"/>
      <c r="I40" s="67"/>
      <c r="J40" s="67"/>
      <c r="K40" s="67"/>
      <c r="L40" s="67"/>
      <c r="M40" s="67"/>
      <c r="N40" s="67"/>
      <c r="O40" s="67"/>
      <c r="P40" s="67"/>
    </row>
    <row r="41" spans="1:16" x14ac:dyDescent="0.2">
      <c r="B41" s="67"/>
      <c r="C41" s="67"/>
      <c r="D41" s="67"/>
      <c r="E41" s="67"/>
      <c r="F41" s="67"/>
      <c r="G41" s="67"/>
      <c r="H41" s="67"/>
      <c r="I41" s="67"/>
      <c r="J41" s="67"/>
      <c r="K41" s="67"/>
      <c r="L41" s="67"/>
      <c r="M41" s="67"/>
      <c r="N41" s="67"/>
      <c r="O41" s="67"/>
      <c r="P41" s="67"/>
    </row>
    <row r="42" spans="1:16" x14ac:dyDescent="0.2">
      <c r="A42" s="38"/>
      <c r="B42" s="269"/>
      <c r="C42" s="269"/>
      <c r="D42" s="269"/>
      <c r="E42" s="269"/>
      <c r="F42" s="269"/>
      <c r="G42" s="269"/>
      <c r="H42" s="269"/>
      <c r="I42" s="269"/>
      <c r="J42" s="269"/>
      <c r="K42" s="269"/>
      <c r="L42" s="269"/>
      <c r="M42" s="67"/>
      <c r="N42" s="67"/>
      <c r="O42" s="67"/>
      <c r="P42" s="67"/>
    </row>
    <row r="43" spans="1:16" x14ac:dyDescent="0.2">
      <c r="B43" s="269"/>
      <c r="C43" s="269"/>
      <c r="D43" s="269"/>
      <c r="E43" s="269"/>
      <c r="F43" s="269"/>
      <c r="G43" s="269"/>
      <c r="H43" s="269"/>
      <c r="I43" s="269"/>
      <c r="J43" s="269"/>
      <c r="K43" s="269"/>
      <c r="L43" s="269"/>
      <c r="M43" s="67"/>
      <c r="N43" s="67"/>
      <c r="O43" s="67"/>
      <c r="P43" s="67"/>
    </row>
    <row r="44" spans="1:16" x14ac:dyDescent="0.2">
      <c r="B44" s="67"/>
      <c r="C44" s="67"/>
      <c r="D44" s="67"/>
      <c r="E44" s="67"/>
      <c r="F44" s="67"/>
      <c r="G44" s="67"/>
      <c r="H44" s="67"/>
      <c r="I44" s="67"/>
      <c r="J44" s="67"/>
      <c r="K44" s="67"/>
      <c r="L44" s="67"/>
      <c r="M44" s="67"/>
      <c r="N44" s="67"/>
      <c r="O44" s="67"/>
      <c r="P44" s="67"/>
    </row>
    <row r="45" spans="1:16" x14ac:dyDescent="0.2">
      <c r="B45" s="67"/>
      <c r="C45" s="67"/>
      <c r="D45" s="67"/>
      <c r="E45" s="67"/>
      <c r="F45" s="67"/>
      <c r="G45" s="67"/>
      <c r="H45" s="67"/>
      <c r="I45" s="67"/>
      <c r="J45" s="67"/>
      <c r="K45" s="67"/>
      <c r="L45" s="67"/>
      <c r="M45" s="67"/>
      <c r="N45" s="67"/>
      <c r="O45" s="67"/>
      <c r="P45" s="67"/>
    </row>
    <row r="46" spans="1:16" x14ac:dyDescent="0.2">
      <c r="B46" s="67"/>
      <c r="C46" s="270"/>
      <c r="D46" s="67"/>
      <c r="E46" s="67"/>
      <c r="F46" s="67"/>
      <c r="G46" s="67"/>
      <c r="H46" s="67"/>
      <c r="I46" s="67"/>
      <c r="J46" s="67"/>
      <c r="K46" s="67"/>
      <c r="L46" s="67"/>
      <c r="M46" s="67"/>
      <c r="N46" s="67"/>
      <c r="O46" s="67"/>
      <c r="P46" s="67"/>
    </row>
    <row r="47" spans="1:16" x14ac:dyDescent="0.2">
      <c r="C47" s="39"/>
    </row>
    <row r="48" spans="1:16" x14ac:dyDescent="0.2">
      <c r="C48" s="39"/>
    </row>
    <row r="49" spans="1:12" x14ac:dyDescent="0.2">
      <c r="C49" s="39"/>
    </row>
    <row r="50" spans="1:12" x14ac:dyDescent="0.2">
      <c r="C50" s="39"/>
    </row>
    <row r="51" spans="1:12" x14ac:dyDescent="0.2">
      <c r="C51" s="39"/>
    </row>
    <row r="52" spans="1:12" x14ac:dyDescent="0.2">
      <c r="C52" s="39"/>
    </row>
    <row r="55" spans="1:12" x14ac:dyDescent="0.2">
      <c r="A55" s="2"/>
    </row>
    <row r="57" spans="1:12" x14ac:dyDescent="0.2">
      <c r="A57" s="38"/>
      <c r="B57" s="38"/>
      <c r="C57" s="38"/>
      <c r="D57" s="38"/>
      <c r="E57" s="38"/>
      <c r="F57" s="38"/>
      <c r="G57" s="38"/>
      <c r="H57" s="38"/>
      <c r="I57" s="38"/>
      <c r="J57" s="38"/>
      <c r="K57" s="38"/>
      <c r="L57" s="38"/>
    </row>
    <row r="58" spans="1:12" x14ac:dyDescent="0.2">
      <c r="B58" s="38"/>
      <c r="C58" s="38"/>
      <c r="D58" s="38"/>
      <c r="E58" s="38"/>
      <c r="F58" s="38"/>
      <c r="G58" s="38"/>
      <c r="H58" s="38"/>
      <c r="I58" s="38"/>
      <c r="J58" s="38"/>
      <c r="K58" s="38"/>
      <c r="L58" s="38"/>
    </row>
    <row r="61" spans="1:12" x14ac:dyDescent="0.2">
      <c r="C61" s="39"/>
    </row>
    <row r="62" spans="1:12" x14ac:dyDescent="0.2">
      <c r="C62" s="39"/>
    </row>
    <row r="63" spans="1:12" x14ac:dyDescent="0.2">
      <c r="C63" s="39"/>
    </row>
    <row r="64" spans="1:12" x14ac:dyDescent="0.2">
      <c r="C64" s="39"/>
    </row>
    <row r="65" spans="1:12" x14ac:dyDescent="0.2">
      <c r="C65" s="39"/>
    </row>
    <row r="66" spans="1:12" x14ac:dyDescent="0.2">
      <c r="C66" s="39"/>
    </row>
    <row r="67" spans="1:12" x14ac:dyDescent="0.2">
      <c r="C67" s="39"/>
    </row>
    <row r="70" spans="1:12" x14ac:dyDescent="0.2">
      <c r="A70" s="2"/>
    </row>
    <row r="72" spans="1:12" x14ac:dyDescent="0.2">
      <c r="A72" s="38"/>
      <c r="B72" s="38"/>
      <c r="C72" s="38"/>
      <c r="D72" s="38"/>
      <c r="E72" s="38"/>
      <c r="F72" s="38"/>
      <c r="G72" s="38"/>
      <c r="H72" s="38"/>
      <c r="I72" s="38"/>
      <c r="J72" s="38"/>
      <c r="K72" s="38"/>
      <c r="L72" s="38"/>
    </row>
    <row r="73" spans="1:12" x14ac:dyDescent="0.2">
      <c r="B73" s="38"/>
      <c r="C73" s="38"/>
      <c r="D73" s="38"/>
      <c r="E73" s="38"/>
      <c r="F73" s="38"/>
      <c r="G73" s="38"/>
      <c r="H73" s="38"/>
      <c r="I73" s="38"/>
      <c r="J73" s="38"/>
      <c r="K73" s="38"/>
      <c r="L73" s="38"/>
    </row>
    <row r="76" spans="1:12" x14ac:dyDescent="0.2">
      <c r="C76" s="39"/>
    </row>
    <row r="77" spans="1:12" x14ac:dyDescent="0.2">
      <c r="C77" s="39"/>
    </row>
    <row r="78" spans="1:12" x14ac:dyDescent="0.2">
      <c r="C78" s="39"/>
    </row>
    <row r="79" spans="1:12" x14ac:dyDescent="0.2">
      <c r="C79" s="39"/>
    </row>
    <row r="80" spans="1:12" x14ac:dyDescent="0.2">
      <c r="C80" s="39"/>
    </row>
    <row r="81" spans="1:12" x14ac:dyDescent="0.2">
      <c r="C81" s="39"/>
    </row>
    <row r="82" spans="1:12" x14ac:dyDescent="0.2">
      <c r="C82" s="39"/>
    </row>
    <row r="85" spans="1:12" x14ac:dyDescent="0.2">
      <c r="A85" s="2"/>
    </row>
    <row r="87" spans="1:12" x14ac:dyDescent="0.2">
      <c r="A87" s="38"/>
      <c r="B87" s="38"/>
      <c r="C87" s="38"/>
      <c r="D87" s="38"/>
      <c r="E87" s="38"/>
      <c r="F87" s="38"/>
      <c r="G87" s="38"/>
      <c r="H87" s="38"/>
      <c r="I87" s="38"/>
      <c r="J87" s="38"/>
      <c r="K87" s="38"/>
      <c r="L87" s="38"/>
    </row>
    <row r="88" spans="1:12" x14ac:dyDescent="0.2">
      <c r="B88" s="38"/>
      <c r="C88" s="38"/>
      <c r="D88" s="38"/>
      <c r="E88" s="38"/>
      <c r="F88" s="38"/>
      <c r="G88" s="38"/>
      <c r="H88" s="38"/>
      <c r="I88" s="38"/>
      <c r="J88" s="38"/>
      <c r="K88" s="38"/>
      <c r="L88" s="38"/>
    </row>
    <row r="91" spans="1:12" x14ac:dyDescent="0.2">
      <c r="C91" s="39"/>
    </row>
    <row r="92" spans="1:12" x14ac:dyDescent="0.2">
      <c r="C92" s="39"/>
    </row>
    <row r="93" spans="1:12" x14ac:dyDescent="0.2">
      <c r="C93" s="39"/>
    </row>
    <row r="94" spans="1:12" x14ac:dyDescent="0.2">
      <c r="C94" s="39"/>
    </row>
    <row r="95" spans="1:12" x14ac:dyDescent="0.2">
      <c r="C95" s="39"/>
    </row>
    <row r="96" spans="1:12" x14ac:dyDescent="0.2">
      <c r="C96" s="39"/>
    </row>
    <row r="97" spans="1:12" x14ac:dyDescent="0.2">
      <c r="C97" s="39"/>
    </row>
    <row r="100" spans="1:12" x14ac:dyDescent="0.2">
      <c r="A100" s="2"/>
    </row>
    <row r="102" spans="1:12" x14ac:dyDescent="0.2">
      <c r="A102" s="38"/>
      <c r="B102" s="38"/>
      <c r="C102" s="38"/>
      <c r="D102" s="38"/>
      <c r="E102" s="38"/>
      <c r="F102" s="38"/>
      <c r="G102" s="38"/>
      <c r="H102" s="38"/>
      <c r="I102" s="38"/>
      <c r="J102" s="38"/>
      <c r="K102" s="38"/>
      <c r="L102" s="38"/>
    </row>
    <row r="103" spans="1:12" x14ac:dyDescent="0.2">
      <c r="B103" s="38"/>
      <c r="C103" s="38"/>
      <c r="D103" s="38"/>
      <c r="E103" s="38"/>
      <c r="F103" s="38"/>
      <c r="G103" s="38"/>
      <c r="H103" s="38"/>
      <c r="I103" s="38"/>
      <c r="J103" s="38"/>
      <c r="K103" s="38"/>
      <c r="L103" s="38"/>
    </row>
    <row r="106" spans="1:12" x14ac:dyDescent="0.2">
      <c r="C106" s="39"/>
    </row>
    <row r="107" spans="1:12" x14ac:dyDescent="0.2">
      <c r="C107" s="39"/>
    </row>
    <row r="108" spans="1:12" x14ac:dyDescent="0.2">
      <c r="C108" s="39"/>
    </row>
    <row r="109" spans="1:12" x14ac:dyDescent="0.2">
      <c r="C109" s="39"/>
    </row>
    <row r="110" spans="1:12" x14ac:dyDescent="0.2">
      <c r="C110" s="39"/>
    </row>
    <row r="111" spans="1:12" x14ac:dyDescent="0.2">
      <c r="C111" s="39"/>
    </row>
    <row r="112" spans="1:12" x14ac:dyDescent="0.2">
      <c r="C112" s="39"/>
    </row>
    <row r="116" spans="1:12" x14ac:dyDescent="0.2">
      <c r="A116" s="38"/>
      <c r="B116" s="38"/>
      <c r="C116" s="38"/>
      <c r="D116" s="38"/>
      <c r="E116" s="38"/>
      <c r="F116" s="38"/>
      <c r="G116" s="38"/>
      <c r="H116" s="38"/>
      <c r="I116" s="38"/>
      <c r="J116" s="38"/>
      <c r="K116" s="38"/>
      <c r="L116" s="38"/>
    </row>
  </sheetData>
  <sheetProtection password="CF09" sheet="1" objects="1" scenarios="1"/>
  <pageMargins left="0.70866141732283472" right="0.70866141732283472" top="0.74803149606299213" bottom="0.74803149606299213" header="0.31496062992125984" footer="0.31496062992125984"/>
  <pageSetup paperSize="9" scale="57" orientation="landscape" r:id="rId1"/>
  <headerFooter>
    <oddFooter>&amp;L&amp;"Arial,Bold"SAC Consulting Confidential&amp;C&amp;D</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45"/>
  <sheetViews>
    <sheetView zoomScaleNormal="100" workbookViewId="0">
      <selection activeCell="G17" sqref="G17"/>
    </sheetView>
  </sheetViews>
  <sheetFormatPr defaultRowHeight="12.75" x14ac:dyDescent="0.2"/>
  <cols>
    <col min="1" max="1" width="40.140625" style="2" bestFit="1" customWidth="1"/>
    <col min="2" max="2" width="16.42578125" customWidth="1"/>
    <col min="3" max="3" width="10.7109375" style="3" customWidth="1"/>
    <col min="6" max="6" width="9.28515625" style="3" bestFit="1" customWidth="1"/>
    <col min="7" max="7" width="11.85546875" style="3" customWidth="1"/>
    <col min="8" max="8" width="0" hidden="1" customWidth="1"/>
    <col min="9" max="9" width="9.42578125" hidden="1" customWidth="1"/>
    <col min="10" max="10" width="1.7109375" customWidth="1"/>
    <col min="11" max="11" width="14.85546875" bestFit="1" customWidth="1"/>
  </cols>
  <sheetData>
    <row r="1" spans="1:14" s="1" customFormat="1" ht="26.25" x14ac:dyDescent="0.4">
      <c r="A1" s="120" t="s">
        <v>156</v>
      </c>
      <c r="B1" s="121"/>
      <c r="C1" s="121"/>
      <c r="D1" s="121"/>
      <c r="E1" s="121"/>
      <c r="F1" s="121"/>
      <c r="G1" s="122">
        <f>'Farm ID'!B13</f>
        <v>42826</v>
      </c>
      <c r="H1" s="121"/>
      <c r="I1" s="123"/>
      <c r="J1" s="124" t="s">
        <v>220</v>
      </c>
      <c r="K1" s="122">
        <f>'Farm ID'!D13</f>
        <v>43190</v>
      </c>
      <c r="L1" s="121"/>
      <c r="M1" s="121" t="s">
        <v>136</v>
      </c>
      <c r="N1" s="121"/>
    </row>
    <row r="2" spans="1:14" s="16" customFormat="1" ht="15.75" x14ac:dyDescent="0.25">
      <c r="A2" s="125"/>
      <c r="B2" s="126"/>
      <c r="C2" s="127"/>
      <c r="D2" s="127"/>
      <c r="E2" s="127"/>
      <c r="F2" s="127"/>
      <c r="G2" s="128"/>
      <c r="H2" s="127"/>
      <c r="I2" s="129"/>
      <c r="J2" s="130"/>
      <c r="K2" s="128"/>
      <c r="L2" s="127"/>
      <c r="M2" s="127"/>
      <c r="N2" s="127"/>
    </row>
    <row r="3" spans="1:14" s="16" customFormat="1" ht="15.75" x14ac:dyDescent="0.25">
      <c r="A3" s="125" t="s">
        <v>147</v>
      </c>
      <c r="B3" s="126" t="s">
        <v>24</v>
      </c>
      <c r="C3" s="127"/>
      <c r="D3" s="127"/>
      <c r="E3" s="125" t="s">
        <v>116</v>
      </c>
      <c r="F3" s="127"/>
      <c r="G3" s="128"/>
      <c r="H3" s="127"/>
      <c r="I3" s="129"/>
      <c r="J3" s="130"/>
      <c r="K3" s="128"/>
      <c r="L3" s="127"/>
      <c r="M3" s="127"/>
      <c r="N3" s="127"/>
    </row>
    <row r="4" spans="1:14" s="16" customFormat="1" ht="15.75" x14ac:dyDescent="0.25">
      <c r="A4" s="125" t="s">
        <v>148</v>
      </c>
      <c r="B4" s="126" t="s">
        <v>151</v>
      </c>
      <c r="C4" s="127"/>
      <c r="D4" s="127"/>
      <c r="E4" s="125" t="s">
        <v>153</v>
      </c>
      <c r="F4" s="127"/>
      <c r="G4" s="128"/>
      <c r="H4" s="127"/>
      <c r="I4" s="129"/>
      <c r="J4" s="130"/>
      <c r="K4" s="128"/>
      <c r="L4" s="127"/>
      <c r="M4" s="127"/>
      <c r="N4" s="127"/>
    </row>
    <row r="5" spans="1:14" s="16" customFormat="1" ht="15.75" x14ac:dyDescent="0.25">
      <c r="A5" s="125" t="s">
        <v>149</v>
      </c>
      <c r="B5" s="125" t="s">
        <v>127</v>
      </c>
      <c r="C5" s="127"/>
      <c r="D5" s="127"/>
      <c r="E5" s="125" t="s">
        <v>298</v>
      </c>
      <c r="F5" s="127"/>
      <c r="G5" s="128"/>
      <c r="H5" s="127"/>
      <c r="I5" s="129"/>
      <c r="J5" s="130"/>
      <c r="K5" s="128"/>
      <c r="L5" s="127"/>
      <c r="M5" s="127"/>
      <c r="N5" s="127"/>
    </row>
    <row r="6" spans="1:14" s="16" customFormat="1" ht="15.75" x14ac:dyDescent="0.25">
      <c r="A6" s="125" t="s">
        <v>121</v>
      </c>
      <c r="B6" s="125" t="s">
        <v>160</v>
      </c>
      <c r="C6" s="127"/>
      <c r="D6" s="127"/>
      <c r="E6" s="125" t="s">
        <v>120</v>
      </c>
      <c r="F6" s="127"/>
      <c r="G6" s="128"/>
      <c r="H6" s="127"/>
      <c r="I6" s="129"/>
      <c r="J6" s="130"/>
      <c r="K6" s="128"/>
      <c r="L6" s="127"/>
      <c r="M6" s="127"/>
      <c r="N6" s="127"/>
    </row>
    <row r="7" spans="1:14" s="16" customFormat="1" ht="15.75" x14ac:dyDescent="0.25">
      <c r="A7" s="125" t="s">
        <v>122</v>
      </c>
      <c r="B7" s="125" t="s">
        <v>161</v>
      </c>
      <c r="C7" s="127"/>
      <c r="D7" s="127"/>
      <c r="E7" s="125" t="s">
        <v>10</v>
      </c>
      <c r="F7" s="127"/>
      <c r="G7" s="128"/>
      <c r="H7" s="127"/>
      <c r="I7" s="129"/>
      <c r="J7" s="130"/>
      <c r="K7" s="128"/>
      <c r="L7" s="127"/>
      <c r="M7" s="127"/>
      <c r="N7" s="127"/>
    </row>
    <row r="8" spans="1:14" s="16" customFormat="1" ht="15.75" x14ac:dyDescent="0.25">
      <c r="A8" s="125" t="s">
        <v>123</v>
      </c>
      <c r="B8" s="125" t="s">
        <v>166</v>
      </c>
      <c r="C8" s="127"/>
      <c r="D8" s="127"/>
      <c r="E8" s="125" t="s">
        <v>119</v>
      </c>
      <c r="F8" s="127"/>
      <c r="G8" s="128"/>
      <c r="H8" s="127"/>
      <c r="I8" s="129"/>
      <c r="J8" s="130"/>
      <c r="K8" s="128"/>
      <c r="L8" s="127"/>
      <c r="M8" s="127"/>
      <c r="N8" s="127"/>
    </row>
    <row r="9" spans="1:14" s="16" customFormat="1" ht="15.75" x14ac:dyDescent="0.25">
      <c r="A9" s="125" t="s">
        <v>124</v>
      </c>
      <c r="B9" s="125" t="s">
        <v>163</v>
      </c>
      <c r="C9" s="127"/>
      <c r="D9" s="127"/>
      <c r="E9" s="127"/>
      <c r="F9" s="127"/>
      <c r="G9" s="128"/>
      <c r="H9" s="127"/>
      <c r="I9" s="129"/>
      <c r="J9" s="130"/>
      <c r="K9" s="128"/>
      <c r="L9" s="127"/>
      <c r="M9" s="127"/>
      <c r="N9" s="127"/>
    </row>
    <row r="10" spans="1:14" s="16" customFormat="1" ht="15.75" x14ac:dyDescent="0.25">
      <c r="A10" s="125" t="s">
        <v>125</v>
      </c>
      <c r="B10" s="125" t="s">
        <v>164</v>
      </c>
      <c r="C10" s="127"/>
      <c r="D10" s="127"/>
      <c r="E10" s="127"/>
      <c r="F10" s="127"/>
      <c r="G10" s="128"/>
      <c r="H10" s="127"/>
      <c r="I10" s="129"/>
      <c r="J10" s="130"/>
      <c r="K10" s="128"/>
      <c r="L10" s="127"/>
      <c r="M10" s="127"/>
      <c r="N10" s="127"/>
    </row>
    <row r="11" spans="1:14" s="16" customFormat="1" ht="15.75" x14ac:dyDescent="0.25">
      <c r="A11" s="125" t="s">
        <v>150</v>
      </c>
      <c r="B11" s="125" t="s">
        <v>165</v>
      </c>
      <c r="C11" s="127"/>
      <c r="D11" s="127"/>
      <c r="E11" s="127"/>
      <c r="F11" s="127"/>
      <c r="G11" s="128"/>
      <c r="H11" s="127"/>
      <c r="I11" s="129"/>
      <c r="J11" s="130"/>
      <c r="K11" s="128"/>
      <c r="L11" s="127"/>
      <c r="M11" s="127"/>
      <c r="N11" s="127"/>
    </row>
    <row r="12" spans="1:14" s="16" customFormat="1" ht="15.75" x14ac:dyDescent="0.25">
      <c r="A12" s="125" t="s">
        <v>126</v>
      </c>
      <c r="B12" s="125" t="s">
        <v>167</v>
      </c>
      <c r="C12" s="127"/>
      <c r="D12" s="127"/>
      <c r="E12" s="127"/>
      <c r="F12" s="127"/>
      <c r="G12" s="128"/>
      <c r="H12" s="127"/>
      <c r="I12" s="129"/>
      <c r="J12" s="130"/>
      <c r="K12" s="128"/>
      <c r="L12" s="127"/>
      <c r="M12" s="127"/>
      <c r="N12" s="127"/>
    </row>
    <row r="13" spans="1:14" s="16" customFormat="1" ht="15.75" x14ac:dyDescent="0.25">
      <c r="A13" s="125" t="s">
        <v>23</v>
      </c>
      <c r="B13" s="127"/>
      <c r="C13" s="127"/>
      <c r="D13" s="127"/>
      <c r="E13" s="127"/>
      <c r="F13" s="127"/>
      <c r="G13" s="128"/>
      <c r="H13" s="127"/>
      <c r="I13" s="129"/>
      <c r="J13" s="130"/>
      <c r="K13" s="128"/>
      <c r="L13" s="127"/>
      <c r="M13" s="127"/>
      <c r="N13" s="127"/>
    </row>
    <row r="14" spans="1:14" s="16" customFormat="1" ht="15.75" x14ac:dyDescent="0.25">
      <c r="A14" s="127"/>
      <c r="B14" s="127"/>
      <c r="C14" s="127"/>
      <c r="D14" s="127"/>
      <c r="E14" s="127"/>
      <c r="F14" s="127"/>
      <c r="G14" s="128"/>
      <c r="H14" s="127"/>
      <c r="I14" s="129"/>
      <c r="J14" s="130"/>
      <c r="K14" s="128"/>
      <c r="L14" s="127"/>
      <c r="M14" s="127"/>
      <c r="N14" s="127"/>
    </row>
    <row r="15" spans="1:14" s="16" customFormat="1" ht="15.75" x14ac:dyDescent="0.25">
      <c r="A15" s="127" t="s">
        <v>56</v>
      </c>
      <c r="B15" s="127"/>
      <c r="C15" s="131"/>
      <c r="D15" s="131" t="s">
        <v>63</v>
      </c>
      <c r="E15" s="131" t="s">
        <v>306</v>
      </c>
      <c r="F15" s="131" t="s">
        <v>8</v>
      </c>
      <c r="G15" s="132" t="s">
        <v>8</v>
      </c>
      <c r="H15" s="133" t="s">
        <v>34</v>
      </c>
      <c r="I15" s="133" t="s">
        <v>4</v>
      </c>
      <c r="J15" s="133"/>
      <c r="K15" s="133"/>
      <c r="L15" s="133" t="s">
        <v>111</v>
      </c>
      <c r="M15" s="133"/>
      <c r="N15" s="127"/>
    </row>
    <row r="16" spans="1:14" s="8" customFormat="1" ht="15.75" x14ac:dyDescent="0.25">
      <c r="A16" s="143" t="s">
        <v>147</v>
      </c>
      <c r="B16" s="134" t="s">
        <v>40</v>
      </c>
      <c r="C16" s="135">
        <v>100</v>
      </c>
      <c r="D16" s="134" t="s">
        <v>45</v>
      </c>
      <c r="E16" s="134"/>
      <c r="F16" s="135">
        <v>50</v>
      </c>
      <c r="G16" s="61">
        <f>PRODUCT(C16:F16)</f>
        <v>5000</v>
      </c>
      <c r="H16" s="17"/>
      <c r="I16" s="18"/>
      <c r="J16" s="279"/>
      <c r="K16" s="280"/>
      <c r="L16" s="280"/>
      <c r="M16" s="280"/>
      <c r="N16" s="281"/>
    </row>
    <row r="17" spans="1:14" s="8" customFormat="1" ht="15.75" x14ac:dyDescent="0.25">
      <c r="A17" s="136"/>
      <c r="B17" s="137" t="s">
        <v>41</v>
      </c>
      <c r="C17" s="138">
        <v>200</v>
      </c>
      <c r="D17" s="137" t="s">
        <v>45</v>
      </c>
      <c r="E17" s="137"/>
      <c r="F17" s="138">
        <v>50</v>
      </c>
      <c r="G17" s="61">
        <f t="shared" ref="G17:G80" si="0">PRODUCT(C17:F17)</f>
        <v>10000</v>
      </c>
      <c r="H17" s="20"/>
      <c r="I17" s="21"/>
      <c r="J17" s="273"/>
      <c r="K17" s="274"/>
      <c r="L17" s="274"/>
      <c r="M17" s="274"/>
      <c r="N17" s="275"/>
    </row>
    <row r="18" spans="1:14" s="8" customFormat="1" ht="15.75" x14ac:dyDescent="0.25">
      <c r="A18" s="136"/>
      <c r="B18" s="137"/>
      <c r="C18" s="138"/>
      <c r="D18" s="137"/>
      <c r="E18" s="137"/>
      <c r="F18" s="138"/>
      <c r="G18" s="61">
        <f t="shared" si="0"/>
        <v>0</v>
      </c>
      <c r="H18" s="20"/>
      <c r="I18" s="21"/>
      <c r="J18" s="273"/>
      <c r="K18" s="274"/>
      <c r="L18" s="274"/>
      <c r="M18" s="274"/>
      <c r="N18" s="275"/>
    </row>
    <row r="19" spans="1:14" s="8" customFormat="1" ht="15.75" x14ac:dyDescent="0.25">
      <c r="A19" s="136"/>
      <c r="B19" s="137"/>
      <c r="C19" s="138"/>
      <c r="D19" s="137"/>
      <c r="E19" s="137"/>
      <c r="F19" s="138"/>
      <c r="G19" s="61">
        <f t="shared" si="0"/>
        <v>0</v>
      </c>
      <c r="H19" s="20"/>
      <c r="I19" s="21"/>
      <c r="J19" s="273"/>
      <c r="K19" s="274"/>
      <c r="L19" s="274"/>
      <c r="M19" s="274"/>
      <c r="N19" s="275"/>
    </row>
    <row r="20" spans="1:14" s="8" customFormat="1" ht="15.75" x14ac:dyDescent="0.25">
      <c r="A20" s="136"/>
      <c r="B20" s="137"/>
      <c r="C20" s="138"/>
      <c r="D20" s="137"/>
      <c r="E20" s="137"/>
      <c r="F20" s="138"/>
      <c r="G20" s="61">
        <f t="shared" si="0"/>
        <v>0</v>
      </c>
      <c r="H20" s="20"/>
      <c r="I20" s="21"/>
      <c r="J20" s="273"/>
      <c r="K20" s="274"/>
      <c r="L20" s="274"/>
      <c r="M20" s="274"/>
      <c r="N20" s="275"/>
    </row>
    <row r="21" spans="1:14" s="8" customFormat="1" ht="15.75" x14ac:dyDescent="0.25">
      <c r="A21" s="136"/>
      <c r="B21" s="137"/>
      <c r="C21" s="138"/>
      <c r="D21" s="137"/>
      <c r="E21" s="137"/>
      <c r="F21" s="138"/>
      <c r="G21" s="61">
        <f t="shared" si="0"/>
        <v>0</v>
      </c>
      <c r="H21" s="20"/>
      <c r="I21" s="21"/>
      <c r="J21" s="273"/>
      <c r="K21" s="274"/>
      <c r="L21" s="274"/>
      <c r="M21" s="274"/>
      <c r="N21" s="275"/>
    </row>
    <row r="22" spans="1:14" s="8" customFormat="1" ht="15.75" x14ac:dyDescent="0.25">
      <c r="A22" s="136"/>
      <c r="B22" s="137"/>
      <c r="C22" s="138"/>
      <c r="D22" s="137"/>
      <c r="E22" s="137"/>
      <c r="F22" s="138"/>
      <c r="G22" s="61">
        <f t="shared" si="0"/>
        <v>0</v>
      </c>
      <c r="H22" s="20"/>
      <c r="I22" s="21"/>
      <c r="J22" s="273"/>
      <c r="K22" s="274"/>
      <c r="L22" s="274"/>
      <c r="M22" s="274"/>
      <c r="N22" s="275"/>
    </row>
    <row r="23" spans="1:14" s="8" customFormat="1" ht="15.75" x14ac:dyDescent="0.25">
      <c r="A23" s="136"/>
      <c r="B23" s="137"/>
      <c r="C23" s="138"/>
      <c r="D23" s="137"/>
      <c r="E23" s="137"/>
      <c r="F23" s="138"/>
      <c r="G23" s="61">
        <f t="shared" si="0"/>
        <v>0</v>
      </c>
      <c r="H23" s="20"/>
      <c r="I23" s="21"/>
      <c r="J23" s="273"/>
      <c r="K23" s="274"/>
      <c r="L23" s="274"/>
      <c r="M23" s="274"/>
      <c r="N23" s="275"/>
    </row>
    <row r="24" spans="1:14" s="8" customFormat="1" ht="15.75" x14ac:dyDescent="0.25">
      <c r="A24" s="136"/>
      <c r="B24" s="137"/>
      <c r="C24" s="138"/>
      <c r="D24" s="137"/>
      <c r="E24" s="137"/>
      <c r="F24" s="138"/>
      <c r="G24" s="61">
        <f t="shared" si="0"/>
        <v>0</v>
      </c>
      <c r="H24" s="20"/>
      <c r="I24" s="21"/>
      <c r="J24" s="273"/>
      <c r="K24" s="274"/>
      <c r="L24" s="274"/>
      <c r="M24" s="274"/>
      <c r="N24" s="275"/>
    </row>
    <row r="25" spans="1:14" s="16" customFormat="1" ht="15.75" x14ac:dyDescent="0.25">
      <c r="A25" s="119" t="s">
        <v>70</v>
      </c>
      <c r="B25" s="60"/>
      <c r="C25" s="61">
        <f>SUM(C16:C24)</f>
        <v>300</v>
      </c>
      <c r="D25" s="61"/>
      <c r="E25" s="61"/>
      <c r="F25" s="61"/>
      <c r="G25" s="61">
        <f>SUM(G16:G24)</f>
        <v>15000</v>
      </c>
      <c r="H25" s="22"/>
      <c r="I25" s="23"/>
      <c r="J25" s="273"/>
      <c r="K25" s="274"/>
      <c r="L25" s="274"/>
      <c r="M25" s="274"/>
      <c r="N25" s="275"/>
    </row>
    <row r="26" spans="1:14" s="8" customFormat="1" ht="15.75" x14ac:dyDescent="0.25">
      <c r="A26" s="139" t="s">
        <v>143</v>
      </c>
      <c r="B26" s="137"/>
      <c r="C26" s="138">
        <v>100</v>
      </c>
      <c r="D26" s="137"/>
      <c r="E26" s="137"/>
      <c r="F26" s="138">
        <v>50</v>
      </c>
      <c r="G26" s="61">
        <f t="shared" si="0"/>
        <v>5000</v>
      </c>
      <c r="H26" s="20"/>
      <c r="I26" s="21"/>
      <c r="J26" s="273"/>
      <c r="K26" s="274"/>
      <c r="L26" s="274"/>
      <c r="M26" s="274"/>
      <c r="N26" s="275"/>
    </row>
    <row r="27" spans="1:14" s="8" customFormat="1" ht="15.75" x14ac:dyDescent="0.25">
      <c r="A27" s="136"/>
      <c r="B27" s="137"/>
      <c r="C27" s="138"/>
      <c r="D27" s="137"/>
      <c r="E27" s="137"/>
      <c r="F27" s="138"/>
      <c r="G27" s="61">
        <f t="shared" si="0"/>
        <v>0</v>
      </c>
      <c r="H27" s="20"/>
      <c r="I27" s="21"/>
      <c r="J27" s="273"/>
      <c r="K27" s="274"/>
      <c r="L27" s="274"/>
      <c r="M27" s="274"/>
      <c r="N27" s="275"/>
    </row>
    <row r="28" spans="1:14" s="16" customFormat="1" ht="15.75" x14ac:dyDescent="0.25">
      <c r="A28" s="119" t="s">
        <v>145</v>
      </c>
      <c r="B28" s="60"/>
      <c r="C28" s="61"/>
      <c r="D28" s="62"/>
      <c r="E28" s="62"/>
      <c r="F28" s="61"/>
      <c r="G28" s="61">
        <f>SUM(G26:G27)</f>
        <v>5000</v>
      </c>
      <c r="H28" s="22"/>
      <c r="I28" s="23"/>
      <c r="J28" s="273"/>
      <c r="K28" s="274"/>
      <c r="L28" s="274"/>
      <c r="M28" s="274"/>
      <c r="N28" s="275"/>
    </row>
    <row r="29" spans="1:14" s="8" customFormat="1" ht="15.75" x14ac:dyDescent="0.25">
      <c r="A29" s="139" t="s">
        <v>144</v>
      </c>
      <c r="B29" s="137"/>
      <c r="C29" s="138"/>
      <c r="D29" s="137"/>
      <c r="E29" s="137"/>
      <c r="F29" s="138"/>
      <c r="G29" s="61">
        <f t="shared" si="0"/>
        <v>0</v>
      </c>
      <c r="H29" s="20"/>
      <c r="I29" s="21"/>
      <c r="J29" s="273"/>
      <c r="K29" s="274"/>
      <c r="L29" s="274"/>
      <c r="M29" s="274"/>
      <c r="N29" s="275"/>
    </row>
    <row r="30" spans="1:14" s="8" customFormat="1" ht="15.75" x14ac:dyDescent="0.25">
      <c r="A30" s="136"/>
      <c r="B30" s="137"/>
      <c r="C30" s="138"/>
      <c r="D30" s="137"/>
      <c r="E30" s="137"/>
      <c r="F30" s="138"/>
      <c r="G30" s="61">
        <f t="shared" si="0"/>
        <v>0</v>
      </c>
      <c r="H30" s="20"/>
      <c r="I30" s="21"/>
      <c r="J30" s="273"/>
      <c r="K30" s="274"/>
      <c r="L30" s="274"/>
      <c r="M30" s="274"/>
      <c r="N30" s="275"/>
    </row>
    <row r="31" spans="1:14" s="16" customFormat="1" ht="15.75" x14ac:dyDescent="0.25">
      <c r="A31" s="60" t="s">
        <v>146</v>
      </c>
      <c r="B31" s="60"/>
      <c r="C31" s="61"/>
      <c r="D31" s="62"/>
      <c r="E31" s="62"/>
      <c r="F31" s="61"/>
      <c r="G31" s="229">
        <f>SUM(G29:G30)</f>
        <v>0</v>
      </c>
      <c r="H31" s="22"/>
      <c r="I31" s="25"/>
      <c r="J31" s="276"/>
      <c r="K31" s="277"/>
      <c r="L31" s="277"/>
      <c r="M31" s="277"/>
      <c r="N31" s="278"/>
    </row>
    <row r="32" spans="1:14" s="8" customFormat="1" ht="15.75" x14ac:dyDescent="0.25">
      <c r="A32" s="143" t="s">
        <v>148</v>
      </c>
      <c r="B32" s="134" t="s">
        <v>38</v>
      </c>
      <c r="C32" s="135">
        <v>200</v>
      </c>
      <c r="D32" s="134" t="s">
        <v>45</v>
      </c>
      <c r="E32" s="134"/>
      <c r="F32" s="135">
        <v>60</v>
      </c>
      <c r="G32" s="61">
        <f t="shared" si="0"/>
        <v>12000</v>
      </c>
      <c r="H32" s="17"/>
      <c r="I32" s="18"/>
      <c r="J32" s="279"/>
      <c r="K32" s="280"/>
      <c r="L32" s="280"/>
      <c r="M32" s="280"/>
      <c r="N32" s="281"/>
    </row>
    <row r="33" spans="1:14" s="8" customFormat="1" ht="15.75" x14ac:dyDescent="0.25">
      <c r="A33" s="136"/>
      <c r="B33" s="137" t="s">
        <v>39</v>
      </c>
      <c r="C33" s="138">
        <v>300</v>
      </c>
      <c r="D33" s="137" t="s">
        <v>45</v>
      </c>
      <c r="E33" s="137"/>
      <c r="F33" s="138">
        <v>60</v>
      </c>
      <c r="G33" s="61">
        <f t="shared" si="0"/>
        <v>18000</v>
      </c>
      <c r="H33" s="20"/>
      <c r="I33" s="21"/>
      <c r="J33" s="273"/>
      <c r="K33" s="274"/>
      <c r="L33" s="274"/>
      <c r="M33" s="274"/>
      <c r="N33" s="275"/>
    </row>
    <row r="34" spans="1:14" s="8" customFormat="1" ht="15.75" x14ac:dyDescent="0.25">
      <c r="A34" s="136"/>
      <c r="B34" s="137" t="s">
        <v>40</v>
      </c>
      <c r="C34" s="138">
        <v>400</v>
      </c>
      <c r="D34" s="137" t="s">
        <v>45</v>
      </c>
      <c r="E34" s="137"/>
      <c r="F34" s="138">
        <v>60</v>
      </c>
      <c r="G34" s="61">
        <f t="shared" si="0"/>
        <v>24000</v>
      </c>
      <c r="H34" s="20"/>
      <c r="I34" s="21"/>
      <c r="J34" s="273"/>
      <c r="K34" s="274"/>
      <c r="L34" s="274"/>
      <c r="M34" s="274"/>
      <c r="N34" s="275"/>
    </row>
    <row r="35" spans="1:14" s="8" customFormat="1" ht="15.75" x14ac:dyDescent="0.25">
      <c r="A35" s="136"/>
      <c r="B35" s="137"/>
      <c r="C35" s="138"/>
      <c r="D35" s="137"/>
      <c r="E35" s="137"/>
      <c r="F35" s="138"/>
      <c r="G35" s="61">
        <f t="shared" si="0"/>
        <v>0</v>
      </c>
      <c r="H35" s="20"/>
      <c r="I35" s="21"/>
      <c r="J35" s="273"/>
      <c r="K35" s="274"/>
      <c r="L35" s="274"/>
      <c r="M35" s="274"/>
      <c r="N35" s="275"/>
    </row>
    <row r="36" spans="1:14" s="8" customFormat="1" ht="15.75" x14ac:dyDescent="0.25">
      <c r="A36" s="136"/>
      <c r="B36" s="137"/>
      <c r="C36" s="138"/>
      <c r="D36" s="137"/>
      <c r="E36" s="137"/>
      <c r="F36" s="138"/>
      <c r="G36" s="61">
        <f t="shared" si="0"/>
        <v>0</v>
      </c>
      <c r="H36" s="20"/>
      <c r="I36" s="21"/>
      <c r="J36" s="273"/>
      <c r="K36" s="274"/>
      <c r="L36" s="274"/>
      <c r="M36" s="274"/>
      <c r="N36" s="275"/>
    </row>
    <row r="37" spans="1:14" s="8" customFormat="1" ht="15.75" x14ac:dyDescent="0.25">
      <c r="A37" s="136"/>
      <c r="B37" s="137"/>
      <c r="C37" s="138"/>
      <c r="D37" s="137"/>
      <c r="E37" s="137"/>
      <c r="F37" s="138"/>
      <c r="G37" s="61">
        <f t="shared" si="0"/>
        <v>0</v>
      </c>
      <c r="H37" s="20"/>
      <c r="I37" s="21"/>
      <c r="J37" s="273"/>
      <c r="K37" s="274"/>
      <c r="L37" s="274"/>
      <c r="M37" s="274"/>
      <c r="N37" s="275"/>
    </row>
    <row r="38" spans="1:14" s="8" customFormat="1" ht="15.75" x14ac:dyDescent="0.25">
      <c r="A38" s="136"/>
      <c r="B38" s="137"/>
      <c r="C38" s="138"/>
      <c r="D38" s="137"/>
      <c r="E38" s="137"/>
      <c r="F38" s="138"/>
      <c r="G38" s="61">
        <f t="shared" si="0"/>
        <v>0</v>
      </c>
      <c r="H38" s="20"/>
      <c r="I38" s="21"/>
      <c r="J38" s="273"/>
      <c r="K38" s="274"/>
      <c r="L38" s="274"/>
      <c r="M38" s="274"/>
      <c r="N38" s="275"/>
    </row>
    <row r="39" spans="1:14" s="8" customFormat="1" ht="15.75" x14ac:dyDescent="0.25">
      <c r="A39" s="136"/>
      <c r="B39" s="137"/>
      <c r="C39" s="138"/>
      <c r="D39" s="137"/>
      <c r="E39" s="137"/>
      <c r="F39" s="138"/>
      <c r="G39" s="61">
        <f t="shared" si="0"/>
        <v>0</v>
      </c>
      <c r="H39" s="20"/>
      <c r="I39" s="21"/>
      <c r="J39" s="273"/>
      <c r="K39" s="274"/>
      <c r="L39" s="274"/>
      <c r="M39" s="274"/>
      <c r="N39" s="275"/>
    </row>
    <row r="40" spans="1:14" s="8" customFormat="1" ht="15.75" x14ac:dyDescent="0.25">
      <c r="A40" s="136"/>
      <c r="B40" s="137"/>
      <c r="C40" s="138"/>
      <c r="D40" s="137"/>
      <c r="E40" s="137"/>
      <c r="F40" s="138"/>
      <c r="G40" s="61">
        <f t="shared" si="0"/>
        <v>0</v>
      </c>
      <c r="H40" s="20"/>
      <c r="I40" s="21"/>
      <c r="J40" s="273"/>
      <c r="K40" s="274"/>
      <c r="L40" s="274"/>
      <c r="M40" s="274"/>
      <c r="N40" s="275"/>
    </row>
    <row r="41" spans="1:14" s="16" customFormat="1" ht="15.75" x14ac:dyDescent="0.25">
      <c r="A41" s="119" t="s">
        <v>70</v>
      </c>
      <c r="B41" s="60"/>
      <c r="C41" s="61">
        <f>SUM(C32:C40)</f>
        <v>900</v>
      </c>
      <c r="D41" s="61"/>
      <c r="E41" s="61"/>
      <c r="F41" s="61"/>
      <c r="G41" s="61">
        <f>SUM(G32:G40)</f>
        <v>54000</v>
      </c>
      <c r="H41" s="22"/>
      <c r="I41" s="23"/>
      <c r="J41" s="273"/>
      <c r="K41" s="274"/>
      <c r="L41" s="274"/>
      <c r="M41" s="274"/>
      <c r="N41" s="275"/>
    </row>
    <row r="42" spans="1:14" s="8" customFormat="1" ht="15.75" x14ac:dyDescent="0.25">
      <c r="A42" s="139" t="s">
        <v>143</v>
      </c>
      <c r="B42" s="137"/>
      <c r="C42" s="138"/>
      <c r="D42" s="137"/>
      <c r="E42" s="137"/>
      <c r="F42" s="138"/>
      <c r="G42" s="61">
        <f t="shared" si="0"/>
        <v>0</v>
      </c>
      <c r="H42" s="20"/>
      <c r="I42" s="21"/>
      <c r="J42" s="273"/>
      <c r="K42" s="274"/>
      <c r="L42" s="274"/>
      <c r="M42" s="274"/>
      <c r="N42" s="275"/>
    </row>
    <row r="43" spans="1:14" s="8" customFormat="1" ht="15.75" x14ac:dyDescent="0.25">
      <c r="A43" s="136"/>
      <c r="B43" s="137"/>
      <c r="C43" s="138"/>
      <c r="D43" s="137"/>
      <c r="E43" s="137"/>
      <c r="F43" s="138"/>
      <c r="G43" s="61">
        <f t="shared" si="0"/>
        <v>0</v>
      </c>
      <c r="H43" s="20"/>
      <c r="I43" s="21"/>
      <c r="J43" s="273"/>
      <c r="K43" s="274"/>
      <c r="L43" s="274"/>
      <c r="M43" s="274"/>
      <c r="N43" s="275"/>
    </row>
    <row r="44" spans="1:14" s="16" customFormat="1" ht="15.75" x14ac:dyDescent="0.25">
      <c r="A44" s="119" t="s">
        <v>145</v>
      </c>
      <c r="B44" s="60"/>
      <c r="C44" s="61"/>
      <c r="D44" s="62"/>
      <c r="E44" s="62"/>
      <c r="F44" s="61"/>
      <c r="G44" s="61">
        <f>SUM(G42:G43)</f>
        <v>0</v>
      </c>
      <c r="H44" s="22"/>
      <c r="I44" s="23"/>
      <c r="J44" s="273"/>
      <c r="K44" s="274"/>
      <c r="L44" s="274"/>
      <c r="M44" s="274"/>
      <c r="N44" s="275"/>
    </row>
    <row r="45" spans="1:14" s="8" customFormat="1" ht="15.75" x14ac:dyDescent="0.25">
      <c r="A45" s="139" t="s">
        <v>144</v>
      </c>
      <c r="B45" s="137"/>
      <c r="C45" s="138"/>
      <c r="D45" s="137"/>
      <c r="E45" s="137"/>
      <c r="F45" s="138"/>
      <c r="G45" s="61">
        <f t="shared" si="0"/>
        <v>0</v>
      </c>
      <c r="H45" s="20"/>
      <c r="I45" s="21"/>
      <c r="J45" s="273"/>
      <c r="K45" s="274"/>
      <c r="L45" s="274"/>
      <c r="M45" s="274"/>
      <c r="N45" s="275"/>
    </row>
    <row r="46" spans="1:14" s="8" customFormat="1" ht="15.75" x14ac:dyDescent="0.25">
      <c r="A46" s="136"/>
      <c r="B46" s="137"/>
      <c r="C46" s="138"/>
      <c r="D46" s="137"/>
      <c r="E46" s="137"/>
      <c r="F46" s="138"/>
      <c r="G46" s="61">
        <f t="shared" si="0"/>
        <v>0</v>
      </c>
      <c r="H46" s="20"/>
      <c r="I46" s="21"/>
      <c r="J46" s="273"/>
      <c r="K46" s="274"/>
      <c r="L46" s="274"/>
      <c r="M46" s="274"/>
      <c r="N46" s="275"/>
    </row>
    <row r="47" spans="1:14" s="16" customFormat="1" ht="15.75" x14ac:dyDescent="0.25">
      <c r="A47" s="60" t="s">
        <v>146</v>
      </c>
      <c r="B47" s="60"/>
      <c r="C47" s="61"/>
      <c r="D47" s="62"/>
      <c r="E47" s="62"/>
      <c r="F47" s="61"/>
      <c r="G47" s="229">
        <f>SUM(G45:G46)</f>
        <v>0</v>
      </c>
      <c r="H47" s="22"/>
      <c r="I47" s="25"/>
      <c r="J47" s="276"/>
      <c r="K47" s="277"/>
      <c r="L47" s="277"/>
      <c r="M47" s="277"/>
      <c r="N47" s="278"/>
    </row>
    <row r="48" spans="1:14" s="8" customFormat="1" ht="15.75" x14ac:dyDescent="0.25">
      <c r="A48" s="143" t="s">
        <v>149</v>
      </c>
      <c r="B48" s="134"/>
      <c r="C48" s="135"/>
      <c r="D48" s="134"/>
      <c r="E48" s="134"/>
      <c r="F48" s="135"/>
      <c r="G48" s="61">
        <f t="shared" si="0"/>
        <v>0</v>
      </c>
      <c r="H48" s="17"/>
      <c r="I48" s="18"/>
      <c r="J48" s="279"/>
      <c r="K48" s="280"/>
      <c r="L48" s="280"/>
      <c r="M48" s="280"/>
      <c r="N48" s="281"/>
    </row>
    <row r="49" spans="1:14" s="8" customFormat="1" ht="15.75" x14ac:dyDescent="0.25">
      <c r="A49" s="140" t="s">
        <v>68</v>
      </c>
      <c r="B49" s="137" t="s">
        <v>38</v>
      </c>
      <c r="C49" s="138">
        <v>100</v>
      </c>
      <c r="D49" s="137" t="s">
        <v>45</v>
      </c>
      <c r="E49" s="137"/>
      <c r="F49" s="138">
        <v>80</v>
      </c>
      <c r="G49" s="61">
        <f t="shared" si="0"/>
        <v>8000</v>
      </c>
      <c r="H49" s="20"/>
      <c r="I49" s="21"/>
      <c r="J49" s="273"/>
      <c r="K49" s="274"/>
      <c r="L49" s="274"/>
      <c r="M49" s="274"/>
      <c r="N49" s="275"/>
    </row>
    <row r="50" spans="1:14" s="8" customFormat="1" ht="15.75" x14ac:dyDescent="0.25">
      <c r="A50" s="140"/>
      <c r="B50" s="137"/>
      <c r="C50" s="138"/>
      <c r="D50" s="137"/>
      <c r="E50" s="137"/>
      <c r="F50" s="138"/>
      <c r="G50" s="61">
        <f t="shared" si="0"/>
        <v>0</v>
      </c>
      <c r="H50" s="20"/>
      <c r="I50" s="21"/>
      <c r="J50" s="273"/>
      <c r="K50" s="274"/>
      <c r="L50" s="274"/>
      <c r="M50" s="274"/>
      <c r="N50" s="275"/>
    </row>
    <row r="51" spans="1:14" s="8" customFormat="1" ht="15.75" x14ac:dyDescent="0.25">
      <c r="A51" s="140"/>
      <c r="B51" s="137"/>
      <c r="C51" s="138"/>
      <c r="D51" s="137"/>
      <c r="E51" s="137"/>
      <c r="F51" s="138"/>
      <c r="G51" s="61">
        <f t="shared" si="0"/>
        <v>0</v>
      </c>
      <c r="H51" s="20"/>
      <c r="I51" s="21"/>
      <c r="J51" s="273"/>
      <c r="K51" s="274"/>
      <c r="L51" s="274"/>
      <c r="M51" s="274"/>
      <c r="N51" s="275"/>
    </row>
    <row r="52" spans="1:14" s="8" customFormat="1" ht="15.75" x14ac:dyDescent="0.25">
      <c r="A52" s="140"/>
      <c r="B52" s="137"/>
      <c r="C52" s="138"/>
      <c r="D52" s="137"/>
      <c r="E52" s="137"/>
      <c r="F52" s="138"/>
      <c r="G52" s="61">
        <f t="shared" si="0"/>
        <v>0</v>
      </c>
      <c r="H52" s="20"/>
      <c r="I52" s="21"/>
      <c r="J52" s="273"/>
      <c r="K52" s="274"/>
      <c r="L52" s="274"/>
      <c r="M52" s="274"/>
      <c r="N52" s="275"/>
    </row>
    <row r="53" spans="1:14" s="8" customFormat="1" ht="15.75" x14ac:dyDescent="0.25">
      <c r="A53" s="140"/>
      <c r="B53" s="137"/>
      <c r="C53" s="138"/>
      <c r="D53" s="137"/>
      <c r="E53" s="137"/>
      <c r="F53" s="138"/>
      <c r="G53" s="61">
        <f t="shared" si="0"/>
        <v>0</v>
      </c>
      <c r="H53" s="20"/>
      <c r="I53" s="21"/>
      <c r="J53" s="273"/>
      <c r="K53" s="274"/>
      <c r="L53" s="274"/>
      <c r="M53" s="274"/>
      <c r="N53" s="275"/>
    </row>
    <row r="54" spans="1:14" s="8" customFormat="1" ht="15.75" x14ac:dyDescent="0.25">
      <c r="A54" s="140"/>
      <c r="B54" s="137"/>
      <c r="C54" s="138"/>
      <c r="D54" s="137"/>
      <c r="E54" s="137"/>
      <c r="F54" s="138"/>
      <c r="G54" s="61">
        <f t="shared" si="0"/>
        <v>0</v>
      </c>
      <c r="H54" s="20"/>
      <c r="I54" s="21"/>
      <c r="J54" s="273"/>
      <c r="K54" s="274"/>
      <c r="L54" s="274"/>
      <c r="M54" s="274"/>
      <c r="N54" s="275"/>
    </row>
    <row r="55" spans="1:14" s="8" customFormat="1" ht="15.75" x14ac:dyDescent="0.25">
      <c r="A55" s="140"/>
      <c r="B55" s="137"/>
      <c r="C55" s="138"/>
      <c r="D55" s="137"/>
      <c r="E55" s="137"/>
      <c r="F55" s="138"/>
      <c r="G55" s="61">
        <f t="shared" si="0"/>
        <v>0</v>
      </c>
      <c r="H55" s="20"/>
      <c r="I55" s="21"/>
      <c r="J55" s="273"/>
      <c r="K55" s="274"/>
      <c r="L55" s="274"/>
      <c r="M55" s="274"/>
      <c r="N55" s="275"/>
    </row>
    <row r="56" spans="1:14" s="8" customFormat="1" ht="15.75" x14ac:dyDescent="0.25">
      <c r="A56" s="140"/>
      <c r="B56" s="137"/>
      <c r="C56" s="138"/>
      <c r="D56" s="137"/>
      <c r="E56" s="137"/>
      <c r="F56" s="138"/>
      <c r="G56" s="61">
        <f t="shared" si="0"/>
        <v>0</v>
      </c>
      <c r="H56" s="20"/>
      <c r="I56" s="21"/>
      <c r="J56" s="273"/>
      <c r="K56" s="274"/>
      <c r="L56" s="274"/>
      <c r="M56" s="274"/>
      <c r="N56" s="275"/>
    </row>
    <row r="57" spans="1:14" s="16" customFormat="1" ht="15.75" x14ac:dyDescent="0.25">
      <c r="A57" s="119" t="s">
        <v>70</v>
      </c>
      <c r="B57" s="60"/>
      <c r="C57" s="61">
        <f>SUM(C48:C56)</f>
        <v>100</v>
      </c>
      <c r="D57" s="61"/>
      <c r="E57" s="61"/>
      <c r="F57" s="61"/>
      <c r="G57" s="61">
        <f>SUM(G48:G56)</f>
        <v>8000</v>
      </c>
      <c r="H57" s="22"/>
      <c r="I57" s="23"/>
      <c r="J57" s="273"/>
      <c r="K57" s="274"/>
      <c r="L57" s="274"/>
      <c r="M57" s="274"/>
      <c r="N57" s="275"/>
    </row>
    <row r="58" spans="1:14" s="8" customFormat="1" ht="15.75" x14ac:dyDescent="0.25">
      <c r="A58" s="139" t="s">
        <v>143</v>
      </c>
      <c r="B58" s="137"/>
      <c r="C58" s="138"/>
      <c r="D58" s="137"/>
      <c r="E58" s="137"/>
      <c r="F58" s="138"/>
      <c r="G58" s="61">
        <f t="shared" si="0"/>
        <v>0</v>
      </c>
      <c r="H58" s="20"/>
      <c r="I58" s="21"/>
      <c r="J58" s="273"/>
      <c r="K58" s="274"/>
      <c r="L58" s="274"/>
      <c r="M58" s="274"/>
      <c r="N58" s="275"/>
    </row>
    <row r="59" spans="1:14" s="8" customFormat="1" ht="15.75" x14ac:dyDescent="0.25">
      <c r="A59" s="136"/>
      <c r="B59" s="137"/>
      <c r="C59" s="138"/>
      <c r="D59" s="137"/>
      <c r="E59" s="137"/>
      <c r="F59" s="138"/>
      <c r="G59" s="61">
        <f t="shared" si="0"/>
        <v>0</v>
      </c>
      <c r="H59" s="20"/>
      <c r="I59" s="21"/>
      <c r="J59" s="273"/>
      <c r="K59" s="274"/>
      <c r="L59" s="274"/>
      <c r="M59" s="274"/>
      <c r="N59" s="275"/>
    </row>
    <row r="60" spans="1:14" s="16" customFormat="1" ht="15.75" x14ac:dyDescent="0.25">
      <c r="A60" s="119" t="s">
        <v>145</v>
      </c>
      <c r="B60" s="60"/>
      <c r="C60" s="61"/>
      <c r="D60" s="62"/>
      <c r="E60" s="62"/>
      <c r="F60" s="61"/>
      <c r="G60" s="61">
        <f>SUM(G58:G59)</f>
        <v>0</v>
      </c>
      <c r="H60" s="22"/>
      <c r="I60" s="23"/>
      <c r="J60" s="273"/>
      <c r="K60" s="274"/>
      <c r="L60" s="274"/>
      <c r="M60" s="274"/>
      <c r="N60" s="275"/>
    </row>
    <row r="61" spans="1:14" s="8" customFormat="1" ht="15.75" x14ac:dyDescent="0.25">
      <c r="A61" s="139" t="s">
        <v>144</v>
      </c>
      <c r="B61" s="137"/>
      <c r="C61" s="138"/>
      <c r="D61" s="137"/>
      <c r="E61" s="137"/>
      <c r="F61" s="138"/>
      <c r="G61" s="61">
        <f t="shared" si="0"/>
        <v>0</v>
      </c>
      <c r="H61" s="20"/>
      <c r="I61" s="21"/>
      <c r="J61" s="273"/>
      <c r="K61" s="274"/>
      <c r="L61" s="274"/>
      <c r="M61" s="274"/>
      <c r="N61" s="275"/>
    </row>
    <row r="62" spans="1:14" s="8" customFormat="1" ht="15.75" x14ac:dyDescent="0.25">
      <c r="A62" s="136"/>
      <c r="B62" s="137"/>
      <c r="C62" s="138"/>
      <c r="D62" s="137"/>
      <c r="E62" s="137"/>
      <c r="F62" s="138"/>
      <c r="G62" s="61">
        <f t="shared" si="0"/>
        <v>0</v>
      </c>
      <c r="H62" s="20"/>
      <c r="I62" s="21"/>
      <c r="J62" s="273"/>
      <c r="K62" s="274"/>
      <c r="L62" s="274"/>
      <c r="M62" s="274"/>
      <c r="N62" s="275"/>
    </row>
    <row r="63" spans="1:14" s="16" customFormat="1" ht="15.75" x14ac:dyDescent="0.25">
      <c r="A63" s="119" t="s">
        <v>146</v>
      </c>
      <c r="B63" s="118"/>
      <c r="C63" s="229"/>
      <c r="D63" s="230"/>
      <c r="E63" s="230"/>
      <c r="F63" s="229"/>
      <c r="G63" s="229">
        <f>SUM(G61:G62)</f>
        <v>0</v>
      </c>
      <c r="H63" s="24"/>
      <c r="I63" s="25"/>
      <c r="J63" s="276"/>
      <c r="K63" s="277"/>
      <c r="L63" s="277"/>
      <c r="M63" s="277"/>
      <c r="N63" s="278"/>
    </row>
    <row r="64" spans="1:14" s="8" customFormat="1" ht="15.75" x14ac:dyDescent="0.25">
      <c r="A64" s="143" t="s">
        <v>121</v>
      </c>
      <c r="B64" s="134" t="s">
        <v>38</v>
      </c>
      <c r="C64" s="135">
        <v>180</v>
      </c>
      <c r="D64" s="134" t="s">
        <v>45</v>
      </c>
      <c r="E64" s="134"/>
      <c r="F64" s="135">
        <v>45</v>
      </c>
      <c r="G64" s="61">
        <f t="shared" si="0"/>
        <v>8100</v>
      </c>
      <c r="H64" s="17"/>
      <c r="I64" s="18"/>
      <c r="J64" s="279"/>
      <c r="K64" s="280"/>
      <c r="L64" s="280"/>
      <c r="M64" s="280"/>
      <c r="N64" s="281"/>
    </row>
    <row r="65" spans="1:14" s="8" customFormat="1" ht="15.75" x14ac:dyDescent="0.25">
      <c r="A65" s="140"/>
      <c r="B65" s="137" t="s">
        <v>44</v>
      </c>
      <c r="C65" s="138">
        <v>40</v>
      </c>
      <c r="D65" s="137" t="s">
        <v>45</v>
      </c>
      <c r="E65" s="137"/>
      <c r="F65" s="138">
        <v>50</v>
      </c>
      <c r="G65" s="61">
        <f t="shared" si="0"/>
        <v>2000</v>
      </c>
      <c r="H65" s="20"/>
      <c r="I65" s="21"/>
      <c r="J65" s="273"/>
      <c r="K65" s="274"/>
      <c r="L65" s="274"/>
      <c r="M65" s="274"/>
      <c r="N65" s="275"/>
    </row>
    <row r="66" spans="1:14" s="8" customFormat="1" ht="15.75" x14ac:dyDescent="0.25">
      <c r="A66" s="140" t="s">
        <v>65</v>
      </c>
      <c r="B66" s="137" t="s">
        <v>38</v>
      </c>
      <c r="C66" s="138">
        <v>5</v>
      </c>
      <c r="D66" s="137" t="s">
        <v>45</v>
      </c>
      <c r="E66" s="137"/>
      <c r="F66" s="138">
        <v>65</v>
      </c>
      <c r="G66" s="61">
        <f t="shared" si="0"/>
        <v>325</v>
      </c>
      <c r="H66" s="20"/>
      <c r="I66" s="21"/>
      <c r="J66" s="273"/>
      <c r="K66" s="274"/>
      <c r="L66" s="274"/>
      <c r="M66" s="274"/>
      <c r="N66" s="275"/>
    </row>
    <row r="67" spans="1:14" s="8" customFormat="1" ht="15.75" x14ac:dyDescent="0.25">
      <c r="A67" s="140"/>
      <c r="B67" s="137" t="s">
        <v>44</v>
      </c>
      <c r="C67" s="138"/>
      <c r="D67" s="137"/>
      <c r="E67" s="137"/>
      <c r="F67" s="138"/>
      <c r="G67" s="61">
        <f t="shared" si="0"/>
        <v>0</v>
      </c>
      <c r="H67" s="20"/>
      <c r="I67" s="21"/>
      <c r="J67" s="273"/>
      <c r="K67" s="274"/>
      <c r="L67" s="274"/>
      <c r="M67" s="274"/>
      <c r="N67" s="275"/>
    </row>
    <row r="68" spans="1:14" s="8" customFormat="1" ht="15.75" x14ac:dyDescent="0.25">
      <c r="A68" s="140"/>
      <c r="B68" s="137"/>
      <c r="C68" s="138"/>
      <c r="D68" s="137"/>
      <c r="E68" s="137"/>
      <c r="F68" s="138"/>
      <c r="G68" s="61">
        <f t="shared" si="0"/>
        <v>0</v>
      </c>
      <c r="H68" s="20"/>
      <c r="I68" s="21"/>
      <c r="J68" s="273"/>
      <c r="K68" s="274"/>
      <c r="L68" s="274"/>
      <c r="M68" s="274"/>
      <c r="N68" s="275"/>
    </row>
    <row r="69" spans="1:14" s="8" customFormat="1" ht="15.75" x14ac:dyDescent="0.25">
      <c r="A69" s="140"/>
      <c r="B69" s="137"/>
      <c r="C69" s="138"/>
      <c r="D69" s="137"/>
      <c r="E69" s="137"/>
      <c r="F69" s="138"/>
      <c r="G69" s="61">
        <f t="shared" si="0"/>
        <v>0</v>
      </c>
      <c r="H69" s="20"/>
      <c r="I69" s="21"/>
      <c r="J69" s="273"/>
      <c r="K69" s="274"/>
      <c r="L69" s="274"/>
      <c r="M69" s="274"/>
      <c r="N69" s="275"/>
    </row>
    <row r="70" spans="1:14" s="8" customFormat="1" ht="15.75" x14ac:dyDescent="0.25">
      <c r="A70" s="140"/>
      <c r="B70" s="137"/>
      <c r="C70" s="138"/>
      <c r="D70" s="137"/>
      <c r="E70" s="137"/>
      <c r="F70" s="138"/>
      <c r="G70" s="61">
        <f t="shared" si="0"/>
        <v>0</v>
      </c>
      <c r="H70" s="20"/>
      <c r="I70" s="21"/>
      <c r="J70" s="273"/>
      <c r="K70" s="274"/>
      <c r="L70" s="274"/>
      <c r="M70" s="274"/>
      <c r="N70" s="275"/>
    </row>
    <row r="71" spans="1:14" s="8" customFormat="1" ht="15.75" x14ac:dyDescent="0.25">
      <c r="A71" s="140"/>
      <c r="B71" s="137"/>
      <c r="C71" s="138"/>
      <c r="D71" s="137"/>
      <c r="E71" s="137"/>
      <c r="F71" s="138"/>
      <c r="G71" s="61">
        <f t="shared" si="0"/>
        <v>0</v>
      </c>
      <c r="H71" s="20"/>
      <c r="I71" s="21"/>
      <c r="J71" s="273"/>
      <c r="K71" s="274"/>
      <c r="L71" s="274"/>
      <c r="M71" s="274"/>
      <c r="N71" s="275"/>
    </row>
    <row r="72" spans="1:14" s="8" customFormat="1" ht="15.75" x14ac:dyDescent="0.25">
      <c r="A72" s="140"/>
      <c r="B72" s="137"/>
      <c r="C72" s="138"/>
      <c r="D72" s="137"/>
      <c r="E72" s="137"/>
      <c r="F72" s="138"/>
      <c r="G72" s="61">
        <f t="shared" si="0"/>
        <v>0</v>
      </c>
      <c r="H72" s="20"/>
      <c r="I72" s="21"/>
      <c r="J72" s="273"/>
      <c r="K72" s="274"/>
      <c r="L72" s="274"/>
      <c r="M72" s="274"/>
      <c r="N72" s="275"/>
    </row>
    <row r="73" spans="1:14" s="16" customFormat="1" ht="15.75" x14ac:dyDescent="0.25">
      <c r="A73" s="119" t="s">
        <v>70</v>
      </c>
      <c r="B73" s="60"/>
      <c r="C73" s="61">
        <f>SUM(C64:C72)</f>
        <v>225</v>
      </c>
      <c r="D73" s="61"/>
      <c r="E73" s="61"/>
      <c r="F73" s="61"/>
      <c r="G73" s="61">
        <f>SUM(G64:G72)</f>
        <v>10425</v>
      </c>
      <c r="H73" s="22"/>
      <c r="I73" s="23"/>
      <c r="J73" s="273"/>
      <c r="K73" s="274"/>
      <c r="L73" s="274"/>
      <c r="M73" s="274"/>
      <c r="N73" s="275"/>
    </row>
    <row r="74" spans="1:14" s="8" customFormat="1" ht="15.75" x14ac:dyDescent="0.25">
      <c r="A74" s="139" t="s">
        <v>143</v>
      </c>
      <c r="B74" s="137"/>
      <c r="C74" s="138"/>
      <c r="D74" s="137"/>
      <c r="E74" s="137"/>
      <c r="F74" s="138"/>
      <c r="G74" s="61">
        <f t="shared" si="0"/>
        <v>0</v>
      </c>
      <c r="H74" s="20"/>
      <c r="I74" s="21"/>
      <c r="J74" s="273"/>
      <c r="K74" s="274"/>
      <c r="L74" s="274"/>
      <c r="M74" s="274"/>
      <c r="N74" s="275"/>
    </row>
    <row r="75" spans="1:14" s="8" customFormat="1" ht="15.75" x14ac:dyDescent="0.25">
      <c r="A75" s="136"/>
      <c r="B75" s="137"/>
      <c r="C75" s="138"/>
      <c r="D75" s="137"/>
      <c r="E75" s="137"/>
      <c r="F75" s="138"/>
      <c r="G75" s="61">
        <f t="shared" si="0"/>
        <v>0</v>
      </c>
      <c r="H75" s="20"/>
      <c r="I75" s="21"/>
      <c r="J75" s="273"/>
      <c r="K75" s="274"/>
      <c r="L75" s="274"/>
      <c r="M75" s="274"/>
      <c r="N75" s="275"/>
    </row>
    <row r="76" spans="1:14" s="16" customFormat="1" ht="15.75" x14ac:dyDescent="0.25">
      <c r="A76" s="119" t="s">
        <v>145</v>
      </c>
      <c r="B76" s="60"/>
      <c r="C76" s="61"/>
      <c r="D76" s="62"/>
      <c r="E76" s="62"/>
      <c r="F76" s="61"/>
      <c r="G76" s="61">
        <f>SUM(G74:G75)</f>
        <v>0</v>
      </c>
      <c r="H76" s="22"/>
      <c r="I76" s="23"/>
      <c r="J76" s="273"/>
      <c r="K76" s="274"/>
      <c r="L76" s="274"/>
      <c r="M76" s="274"/>
      <c r="N76" s="275"/>
    </row>
    <row r="77" spans="1:14" s="8" customFormat="1" ht="15.75" x14ac:dyDescent="0.25">
      <c r="A77" s="139" t="s">
        <v>144</v>
      </c>
      <c r="B77" s="137"/>
      <c r="C77" s="138"/>
      <c r="D77" s="137"/>
      <c r="E77" s="137"/>
      <c r="F77" s="138"/>
      <c r="G77" s="61">
        <f t="shared" si="0"/>
        <v>0</v>
      </c>
      <c r="H77" s="20"/>
      <c r="I77" s="21"/>
      <c r="J77" s="273"/>
      <c r="K77" s="274"/>
      <c r="L77" s="274"/>
      <c r="M77" s="274"/>
      <c r="N77" s="275"/>
    </row>
    <row r="78" spans="1:14" s="8" customFormat="1" ht="15.75" x14ac:dyDescent="0.25">
      <c r="A78" s="136"/>
      <c r="B78" s="137"/>
      <c r="C78" s="138"/>
      <c r="D78" s="137"/>
      <c r="E78" s="137"/>
      <c r="F78" s="138"/>
      <c r="G78" s="61">
        <f t="shared" si="0"/>
        <v>0</v>
      </c>
      <c r="H78" s="20"/>
      <c r="I78" s="21"/>
      <c r="J78" s="273"/>
      <c r="K78" s="274"/>
      <c r="L78" s="274"/>
      <c r="M78" s="274"/>
      <c r="N78" s="275"/>
    </row>
    <row r="79" spans="1:14" s="16" customFormat="1" ht="15.75" x14ac:dyDescent="0.25">
      <c r="A79" s="119" t="s">
        <v>146</v>
      </c>
      <c r="B79" s="118"/>
      <c r="C79" s="229"/>
      <c r="D79" s="230"/>
      <c r="E79" s="230"/>
      <c r="F79" s="229"/>
      <c r="G79" s="229">
        <f>SUM(G77:G78)</f>
        <v>0</v>
      </c>
      <c r="H79" s="24"/>
      <c r="I79" s="25"/>
      <c r="J79" s="276"/>
      <c r="K79" s="277"/>
      <c r="L79" s="277"/>
      <c r="M79" s="277"/>
      <c r="N79" s="278"/>
    </row>
    <row r="80" spans="1:14" ht="15.75" x14ac:dyDescent="0.25">
      <c r="A80" s="143" t="s">
        <v>122</v>
      </c>
      <c r="B80" s="137" t="s">
        <v>38</v>
      </c>
      <c r="C80" s="138">
        <v>1280</v>
      </c>
      <c r="D80" s="137" t="s">
        <v>45</v>
      </c>
      <c r="E80" s="137"/>
      <c r="F80" s="138">
        <v>3</v>
      </c>
      <c r="G80" s="61">
        <f t="shared" si="0"/>
        <v>3840</v>
      </c>
      <c r="H80" s="20"/>
      <c r="I80" s="21"/>
      <c r="J80" s="273"/>
      <c r="K80" s="274"/>
      <c r="L80" s="274"/>
      <c r="M80" s="274"/>
      <c r="N80" s="275"/>
    </row>
    <row r="81" spans="1:14" ht="15.75" x14ac:dyDescent="0.25">
      <c r="A81" s="136"/>
      <c r="B81" s="137"/>
      <c r="C81" s="138"/>
      <c r="D81" s="137"/>
      <c r="E81" s="137"/>
      <c r="F81" s="138"/>
      <c r="G81" s="61">
        <f>PRODUCT(C81:F81)</f>
        <v>0</v>
      </c>
      <c r="H81" s="20"/>
      <c r="I81" s="21"/>
      <c r="J81" s="273"/>
      <c r="K81" s="274"/>
      <c r="L81" s="274"/>
      <c r="M81" s="274"/>
      <c r="N81" s="275"/>
    </row>
    <row r="82" spans="1:14" ht="15.75" x14ac:dyDescent="0.25">
      <c r="A82" s="136"/>
      <c r="B82" s="137"/>
      <c r="C82" s="138"/>
      <c r="D82" s="137"/>
      <c r="E82" s="137"/>
      <c r="F82" s="138"/>
      <c r="G82" s="61">
        <f>PRODUCT(C82:F82)</f>
        <v>0</v>
      </c>
      <c r="H82" s="20"/>
      <c r="I82" s="21"/>
      <c r="J82" s="273"/>
      <c r="K82" s="274"/>
      <c r="L82" s="274"/>
      <c r="M82" s="274"/>
      <c r="N82" s="275"/>
    </row>
    <row r="83" spans="1:14" ht="15.75" x14ac:dyDescent="0.25">
      <c r="A83" s="119" t="s">
        <v>70</v>
      </c>
      <c r="B83" s="60"/>
      <c r="C83" s="61"/>
      <c r="D83" s="62"/>
      <c r="E83" s="62"/>
      <c r="F83" s="61"/>
      <c r="G83" s="61">
        <f>SUM(G79:G82)</f>
        <v>3840</v>
      </c>
      <c r="H83" s="22"/>
      <c r="I83" s="23"/>
      <c r="J83" s="273"/>
      <c r="K83" s="274"/>
      <c r="L83" s="274"/>
      <c r="M83" s="274"/>
      <c r="N83" s="275"/>
    </row>
    <row r="84" spans="1:14" ht="15.75" x14ac:dyDescent="0.25">
      <c r="A84" s="139" t="s">
        <v>143</v>
      </c>
      <c r="B84" s="137"/>
      <c r="C84" s="138"/>
      <c r="D84" s="137"/>
      <c r="E84" s="137"/>
      <c r="F84" s="138"/>
      <c r="G84" s="61">
        <f>PRODUCT(C84:F84)</f>
        <v>0</v>
      </c>
      <c r="H84" s="20"/>
      <c r="I84" s="21"/>
      <c r="J84" s="273"/>
      <c r="K84" s="274"/>
      <c r="L84" s="274"/>
      <c r="M84" s="274"/>
      <c r="N84" s="275"/>
    </row>
    <row r="85" spans="1:14" ht="15.75" x14ac:dyDescent="0.25">
      <c r="A85" s="136"/>
      <c r="B85" s="137"/>
      <c r="C85" s="138"/>
      <c r="D85" s="137"/>
      <c r="E85" s="137"/>
      <c r="F85" s="138"/>
      <c r="G85" s="61">
        <f>PRODUCT(C85:F85)</f>
        <v>0</v>
      </c>
      <c r="H85" s="20"/>
      <c r="I85" s="21"/>
      <c r="J85" s="273"/>
      <c r="K85" s="274"/>
      <c r="L85" s="274"/>
      <c r="M85" s="274"/>
      <c r="N85" s="275"/>
    </row>
    <row r="86" spans="1:14" ht="15.75" x14ac:dyDescent="0.25">
      <c r="A86" s="119" t="s">
        <v>145</v>
      </c>
      <c r="B86" s="60"/>
      <c r="C86" s="61"/>
      <c r="D86" s="62"/>
      <c r="E86" s="62"/>
      <c r="F86" s="61"/>
      <c r="G86" s="61">
        <f>SUM(G84:G85)</f>
        <v>0</v>
      </c>
      <c r="H86" s="22"/>
      <c r="I86" s="23"/>
      <c r="J86" s="273"/>
      <c r="K86" s="274"/>
      <c r="L86" s="274"/>
      <c r="M86" s="274"/>
      <c r="N86" s="275"/>
    </row>
    <row r="87" spans="1:14" ht="15.75" x14ac:dyDescent="0.25">
      <c r="A87" s="139" t="s">
        <v>144</v>
      </c>
      <c r="B87" s="137"/>
      <c r="C87" s="138"/>
      <c r="D87" s="137"/>
      <c r="E87" s="137"/>
      <c r="F87" s="138"/>
      <c r="G87" s="61">
        <f>PRODUCT(C87:F87)</f>
        <v>0</v>
      </c>
      <c r="H87" s="20"/>
      <c r="I87" s="21"/>
      <c r="J87" s="273"/>
      <c r="K87" s="274"/>
      <c r="L87" s="274"/>
      <c r="M87" s="274"/>
      <c r="N87" s="275"/>
    </row>
    <row r="88" spans="1:14" ht="15.75" x14ac:dyDescent="0.25">
      <c r="A88" s="136"/>
      <c r="B88" s="137"/>
      <c r="C88" s="138"/>
      <c r="D88" s="137"/>
      <c r="E88" s="137"/>
      <c r="F88" s="138"/>
      <c r="G88" s="61">
        <f>PRODUCT(C88:F88)</f>
        <v>0</v>
      </c>
      <c r="H88" s="20"/>
      <c r="I88" s="21"/>
      <c r="J88" s="273"/>
      <c r="K88" s="274"/>
      <c r="L88" s="274"/>
      <c r="M88" s="274"/>
      <c r="N88" s="275"/>
    </row>
    <row r="89" spans="1:14" ht="15.75" x14ac:dyDescent="0.25">
      <c r="A89" s="119" t="s">
        <v>146</v>
      </c>
      <c r="B89" s="118"/>
      <c r="C89" s="229"/>
      <c r="D89" s="230"/>
      <c r="E89" s="230"/>
      <c r="F89" s="229"/>
      <c r="G89" s="229">
        <f>SUM(G87:G88)</f>
        <v>0</v>
      </c>
      <c r="H89" s="24"/>
      <c r="I89" s="25"/>
      <c r="J89" s="276"/>
      <c r="K89" s="277"/>
      <c r="L89" s="277"/>
      <c r="M89" s="277"/>
      <c r="N89" s="278"/>
    </row>
    <row r="90" spans="1:14" s="8" customFormat="1" ht="15.75" x14ac:dyDescent="0.25">
      <c r="A90" s="143" t="s">
        <v>123</v>
      </c>
      <c r="B90" s="134" t="s">
        <v>26</v>
      </c>
      <c r="C90" s="135">
        <v>29</v>
      </c>
      <c r="D90" s="134" t="s">
        <v>207</v>
      </c>
      <c r="E90" s="134"/>
      <c r="F90" s="135">
        <v>800</v>
      </c>
      <c r="G90" s="61">
        <f t="shared" ref="G90:G98" si="1">PRODUCT(C90:F90)</f>
        <v>23200</v>
      </c>
      <c r="H90" s="17"/>
      <c r="I90" s="18"/>
      <c r="J90" s="279"/>
      <c r="K90" s="280"/>
      <c r="L90" s="280"/>
      <c r="M90" s="280"/>
      <c r="N90" s="281"/>
    </row>
    <row r="91" spans="1:14" s="8" customFormat="1" ht="15.75" x14ac:dyDescent="0.25">
      <c r="A91" s="136"/>
      <c r="B91" s="137" t="s">
        <v>26</v>
      </c>
      <c r="C91" s="138">
        <v>42</v>
      </c>
      <c r="D91" s="137" t="s">
        <v>206</v>
      </c>
      <c r="E91" s="137"/>
      <c r="F91" s="138">
        <v>850</v>
      </c>
      <c r="G91" s="61">
        <f t="shared" si="1"/>
        <v>35700</v>
      </c>
      <c r="H91" s="20"/>
      <c r="I91" s="21"/>
      <c r="J91" s="273"/>
      <c r="K91" s="274"/>
      <c r="L91" s="274"/>
      <c r="M91" s="274"/>
      <c r="N91" s="275"/>
    </row>
    <row r="92" spans="1:14" s="8" customFormat="1" ht="15.75" x14ac:dyDescent="0.25">
      <c r="A92" s="136"/>
      <c r="B92" s="137"/>
      <c r="C92" s="138"/>
      <c r="D92" s="137"/>
      <c r="E92" s="137"/>
      <c r="F92" s="138"/>
      <c r="G92" s="61">
        <f t="shared" si="1"/>
        <v>0</v>
      </c>
      <c r="H92" s="20"/>
      <c r="I92" s="21"/>
      <c r="J92" s="273"/>
      <c r="K92" s="274"/>
      <c r="L92" s="274"/>
      <c r="M92" s="274"/>
      <c r="N92" s="275"/>
    </row>
    <row r="93" spans="1:14" s="8" customFormat="1" ht="15.75" x14ac:dyDescent="0.25">
      <c r="A93" s="136"/>
      <c r="B93" s="137"/>
      <c r="C93" s="138"/>
      <c r="D93" s="137"/>
      <c r="E93" s="137"/>
      <c r="F93" s="138"/>
      <c r="G93" s="61">
        <f t="shared" si="1"/>
        <v>0</v>
      </c>
      <c r="H93" s="20"/>
      <c r="I93" s="21"/>
      <c r="J93" s="273"/>
      <c r="K93" s="274"/>
      <c r="L93" s="274"/>
      <c r="M93" s="274"/>
      <c r="N93" s="275"/>
    </row>
    <row r="94" spans="1:14" s="8" customFormat="1" ht="15.75" x14ac:dyDescent="0.25">
      <c r="A94" s="136"/>
      <c r="B94" s="137"/>
      <c r="C94" s="138"/>
      <c r="D94" s="137"/>
      <c r="E94" s="137"/>
      <c r="F94" s="138"/>
      <c r="G94" s="61">
        <f t="shared" si="1"/>
        <v>0</v>
      </c>
      <c r="H94" s="20"/>
      <c r="I94" s="21"/>
      <c r="J94" s="273"/>
      <c r="K94" s="274"/>
      <c r="L94" s="274"/>
      <c r="M94" s="274"/>
      <c r="N94" s="275"/>
    </row>
    <row r="95" spans="1:14" s="8" customFormat="1" ht="15.75" x14ac:dyDescent="0.25">
      <c r="A95" s="136"/>
      <c r="B95" s="137"/>
      <c r="C95" s="138"/>
      <c r="D95" s="137"/>
      <c r="E95" s="137"/>
      <c r="F95" s="138"/>
      <c r="G95" s="61">
        <f t="shared" si="1"/>
        <v>0</v>
      </c>
      <c r="H95" s="20"/>
      <c r="I95" s="21"/>
      <c r="J95" s="273"/>
      <c r="K95" s="274"/>
      <c r="L95" s="274"/>
      <c r="M95" s="274"/>
      <c r="N95" s="275"/>
    </row>
    <row r="96" spans="1:14" s="8" customFormat="1" ht="15.75" x14ac:dyDescent="0.25">
      <c r="A96" s="136"/>
      <c r="B96" s="137"/>
      <c r="C96" s="138"/>
      <c r="D96" s="137"/>
      <c r="E96" s="137"/>
      <c r="F96" s="138"/>
      <c r="G96" s="61">
        <f t="shared" si="1"/>
        <v>0</v>
      </c>
      <c r="H96" s="20"/>
      <c r="I96" s="21"/>
      <c r="J96" s="273"/>
      <c r="K96" s="274"/>
      <c r="L96" s="274"/>
      <c r="M96" s="274"/>
      <c r="N96" s="275"/>
    </row>
    <row r="97" spans="1:14" s="8" customFormat="1" ht="15.75" x14ac:dyDescent="0.25">
      <c r="A97" s="136"/>
      <c r="B97" s="137"/>
      <c r="C97" s="138"/>
      <c r="D97" s="137"/>
      <c r="E97" s="137"/>
      <c r="F97" s="138"/>
      <c r="G97" s="61">
        <f t="shared" si="1"/>
        <v>0</v>
      </c>
      <c r="H97" s="20"/>
      <c r="I97" s="21"/>
      <c r="J97" s="273"/>
      <c r="K97" s="274"/>
      <c r="L97" s="274"/>
      <c r="M97" s="274"/>
      <c r="N97" s="275"/>
    </row>
    <row r="98" spans="1:14" s="8" customFormat="1" ht="15.75" x14ac:dyDescent="0.25">
      <c r="A98" s="136"/>
      <c r="B98" s="137"/>
      <c r="C98" s="138"/>
      <c r="D98" s="137"/>
      <c r="E98" s="137"/>
      <c r="F98" s="138"/>
      <c r="G98" s="61">
        <f t="shared" si="1"/>
        <v>0</v>
      </c>
      <c r="H98" s="20"/>
      <c r="I98" s="21"/>
      <c r="J98" s="273"/>
      <c r="K98" s="274"/>
      <c r="L98" s="274"/>
      <c r="M98" s="274"/>
      <c r="N98" s="275"/>
    </row>
    <row r="99" spans="1:14" s="16" customFormat="1" ht="15.75" x14ac:dyDescent="0.25">
      <c r="A99" s="119" t="s">
        <v>70</v>
      </c>
      <c r="B99" s="60"/>
      <c r="C99" s="61">
        <f>SUM(C90:C98)</f>
        <v>71</v>
      </c>
      <c r="D99" s="61"/>
      <c r="E99" s="61"/>
      <c r="F99" s="61"/>
      <c r="G99" s="61">
        <f>SUM(G90:G98)</f>
        <v>58900</v>
      </c>
      <c r="H99" s="22"/>
      <c r="I99" s="23"/>
      <c r="J99" s="273"/>
      <c r="K99" s="274"/>
      <c r="L99" s="274"/>
      <c r="M99" s="274"/>
      <c r="N99" s="275"/>
    </row>
    <row r="100" spans="1:14" s="8" customFormat="1" ht="15.75" x14ac:dyDescent="0.25">
      <c r="A100" s="139" t="s">
        <v>143</v>
      </c>
      <c r="B100" s="137"/>
      <c r="C100" s="138"/>
      <c r="D100" s="137"/>
      <c r="E100" s="137"/>
      <c r="F100" s="138"/>
      <c r="G100" s="61">
        <f>PRODUCT(C100:F100)</f>
        <v>0</v>
      </c>
      <c r="H100" s="20"/>
      <c r="I100" s="21"/>
      <c r="J100" s="273"/>
      <c r="K100" s="274"/>
      <c r="L100" s="274"/>
      <c r="M100" s="274"/>
      <c r="N100" s="275"/>
    </row>
    <row r="101" spans="1:14" s="8" customFormat="1" ht="15.75" x14ac:dyDescent="0.25">
      <c r="A101" s="136"/>
      <c r="B101" s="137"/>
      <c r="C101" s="138"/>
      <c r="D101" s="137"/>
      <c r="E101" s="137"/>
      <c r="F101" s="138"/>
      <c r="G101" s="61">
        <f>PRODUCT(C101:F101)</f>
        <v>0</v>
      </c>
      <c r="H101" s="20"/>
      <c r="I101" s="21"/>
      <c r="J101" s="273"/>
      <c r="K101" s="274"/>
      <c r="L101" s="274"/>
      <c r="M101" s="274"/>
      <c r="N101" s="275"/>
    </row>
    <row r="102" spans="1:14" s="16" customFormat="1" ht="15.75" x14ac:dyDescent="0.25">
      <c r="A102" s="119" t="s">
        <v>145</v>
      </c>
      <c r="B102" s="60"/>
      <c r="C102" s="61"/>
      <c r="D102" s="62"/>
      <c r="E102" s="62"/>
      <c r="F102" s="61"/>
      <c r="G102" s="61">
        <f>SUM(G100:G101)</f>
        <v>0</v>
      </c>
      <c r="H102" s="22"/>
      <c r="I102" s="23"/>
      <c r="J102" s="273"/>
      <c r="K102" s="274"/>
      <c r="L102" s="274"/>
      <c r="M102" s="274"/>
      <c r="N102" s="275"/>
    </row>
    <row r="103" spans="1:14" s="8" customFormat="1" ht="15.75" x14ac:dyDescent="0.25">
      <c r="A103" s="139" t="s">
        <v>144</v>
      </c>
      <c r="B103" s="137" t="s">
        <v>259</v>
      </c>
      <c r="C103" s="138">
        <v>25</v>
      </c>
      <c r="D103" s="137"/>
      <c r="E103" s="137"/>
      <c r="F103" s="138">
        <v>750</v>
      </c>
      <c r="G103" s="61">
        <f t="shared" ref="G103:G165" si="2">PRODUCT(C103:F103)</f>
        <v>18750</v>
      </c>
      <c r="H103" s="20"/>
      <c r="I103" s="21"/>
      <c r="J103" s="273"/>
      <c r="K103" s="274"/>
      <c r="L103" s="274"/>
      <c r="M103" s="274"/>
      <c r="N103" s="275"/>
    </row>
    <row r="104" spans="1:14" s="8" customFormat="1" ht="15.75" x14ac:dyDescent="0.25">
      <c r="A104" s="136"/>
      <c r="B104" s="137"/>
      <c r="C104" s="138"/>
      <c r="D104" s="137"/>
      <c r="E104" s="137"/>
      <c r="F104" s="138"/>
      <c r="G104" s="61">
        <f t="shared" si="2"/>
        <v>0</v>
      </c>
      <c r="H104" s="20"/>
      <c r="I104" s="21"/>
      <c r="J104" s="273"/>
      <c r="K104" s="274"/>
      <c r="L104" s="274"/>
      <c r="M104" s="274"/>
      <c r="N104" s="275"/>
    </row>
    <row r="105" spans="1:14" s="16" customFormat="1" ht="15.75" x14ac:dyDescent="0.25">
      <c r="A105" s="119" t="s">
        <v>146</v>
      </c>
      <c r="B105" s="118"/>
      <c r="C105" s="229"/>
      <c r="D105" s="230"/>
      <c r="E105" s="230"/>
      <c r="F105" s="229"/>
      <c r="G105" s="229">
        <f>SUM(G103:G104)</f>
        <v>18750</v>
      </c>
      <c r="H105" s="22"/>
      <c r="I105" s="25"/>
      <c r="J105" s="276"/>
      <c r="K105" s="277"/>
      <c r="L105" s="277"/>
      <c r="M105" s="277"/>
      <c r="N105" s="278"/>
    </row>
    <row r="106" spans="1:14" s="8" customFormat="1" ht="15.75" x14ac:dyDescent="0.25">
      <c r="A106" s="143" t="s">
        <v>124</v>
      </c>
      <c r="B106" s="134"/>
      <c r="C106" s="135"/>
      <c r="D106" s="134"/>
      <c r="E106" s="134"/>
      <c r="F106" s="135"/>
      <c r="G106" s="61">
        <f t="shared" si="2"/>
        <v>0</v>
      </c>
      <c r="H106" s="17"/>
      <c r="I106" s="18"/>
      <c r="J106" s="279"/>
      <c r="K106" s="280"/>
      <c r="L106" s="280"/>
      <c r="M106" s="280"/>
      <c r="N106" s="281"/>
    </row>
    <row r="107" spans="1:14" s="8" customFormat="1" ht="15.75" x14ac:dyDescent="0.25">
      <c r="A107" s="136"/>
      <c r="B107" s="137"/>
      <c r="C107" s="138"/>
      <c r="D107" s="137"/>
      <c r="E107" s="137"/>
      <c r="F107" s="138"/>
      <c r="G107" s="61">
        <f t="shared" si="2"/>
        <v>0</v>
      </c>
      <c r="H107" s="20"/>
      <c r="I107" s="21"/>
      <c r="J107" s="273"/>
      <c r="K107" s="274"/>
      <c r="L107" s="274"/>
      <c r="M107" s="274"/>
      <c r="N107" s="275"/>
    </row>
    <row r="108" spans="1:14" s="8" customFormat="1" ht="15.75" x14ac:dyDescent="0.25">
      <c r="A108" s="136"/>
      <c r="B108" s="137"/>
      <c r="C108" s="138"/>
      <c r="D108" s="137"/>
      <c r="E108" s="137"/>
      <c r="F108" s="138"/>
      <c r="G108" s="61">
        <f t="shared" si="2"/>
        <v>0</v>
      </c>
      <c r="H108" s="20"/>
      <c r="I108" s="21"/>
      <c r="J108" s="273"/>
      <c r="K108" s="274"/>
      <c r="L108" s="274"/>
      <c r="M108" s="274"/>
      <c r="N108" s="275"/>
    </row>
    <row r="109" spans="1:14" s="8" customFormat="1" ht="15.75" x14ac:dyDescent="0.25">
      <c r="A109" s="136"/>
      <c r="B109" s="137"/>
      <c r="C109" s="138"/>
      <c r="D109" s="137"/>
      <c r="E109" s="137"/>
      <c r="F109" s="138"/>
      <c r="G109" s="61">
        <f t="shared" si="2"/>
        <v>0</v>
      </c>
      <c r="H109" s="20"/>
      <c r="I109" s="21"/>
      <c r="J109" s="273"/>
      <c r="K109" s="274"/>
      <c r="L109" s="274"/>
      <c r="M109" s="274"/>
      <c r="N109" s="275"/>
    </row>
    <row r="110" spans="1:14" s="8" customFormat="1" ht="15.75" x14ac:dyDescent="0.25">
      <c r="A110" s="136"/>
      <c r="B110" s="137"/>
      <c r="C110" s="138"/>
      <c r="D110" s="137"/>
      <c r="E110" s="137"/>
      <c r="F110" s="138"/>
      <c r="G110" s="61">
        <f t="shared" si="2"/>
        <v>0</v>
      </c>
      <c r="H110" s="20"/>
      <c r="I110" s="21"/>
      <c r="J110" s="273"/>
      <c r="K110" s="274"/>
      <c r="L110" s="274"/>
      <c r="M110" s="274"/>
      <c r="N110" s="275"/>
    </row>
    <row r="111" spans="1:14" s="8" customFormat="1" ht="15.75" x14ac:dyDescent="0.25">
      <c r="A111" s="136"/>
      <c r="B111" s="137"/>
      <c r="C111" s="138"/>
      <c r="D111" s="137"/>
      <c r="E111" s="137"/>
      <c r="F111" s="138"/>
      <c r="G111" s="61">
        <f t="shared" si="2"/>
        <v>0</v>
      </c>
      <c r="H111" s="20"/>
      <c r="I111" s="21"/>
      <c r="J111" s="273"/>
      <c r="K111" s="274"/>
      <c r="L111" s="274"/>
      <c r="M111" s="274"/>
      <c r="N111" s="275"/>
    </row>
    <row r="112" spans="1:14" s="8" customFormat="1" ht="15.75" x14ac:dyDescent="0.25">
      <c r="A112" s="136"/>
      <c r="B112" s="137"/>
      <c r="C112" s="138"/>
      <c r="D112" s="137"/>
      <c r="E112" s="137"/>
      <c r="F112" s="138"/>
      <c r="G112" s="61">
        <f t="shared" si="2"/>
        <v>0</v>
      </c>
      <c r="H112" s="20"/>
      <c r="I112" s="21"/>
      <c r="J112" s="273"/>
      <c r="K112" s="274"/>
      <c r="L112" s="274"/>
      <c r="M112" s="274"/>
      <c r="N112" s="275"/>
    </row>
    <row r="113" spans="1:14" s="8" customFormat="1" ht="15.75" x14ac:dyDescent="0.25">
      <c r="A113" s="136"/>
      <c r="B113" s="137"/>
      <c r="C113" s="138"/>
      <c r="D113" s="137"/>
      <c r="E113" s="137"/>
      <c r="F113" s="138"/>
      <c r="G113" s="61">
        <f t="shared" si="2"/>
        <v>0</v>
      </c>
      <c r="H113" s="20"/>
      <c r="I113" s="21"/>
      <c r="J113" s="273"/>
      <c r="K113" s="274"/>
      <c r="L113" s="274"/>
      <c r="M113" s="274"/>
      <c r="N113" s="275"/>
    </row>
    <row r="114" spans="1:14" s="8" customFormat="1" ht="15.75" x14ac:dyDescent="0.25">
      <c r="A114" s="136"/>
      <c r="B114" s="137"/>
      <c r="C114" s="138"/>
      <c r="D114" s="137"/>
      <c r="E114" s="137"/>
      <c r="F114" s="138"/>
      <c r="G114" s="61">
        <f t="shared" si="2"/>
        <v>0</v>
      </c>
      <c r="H114" s="20"/>
      <c r="I114" s="21"/>
      <c r="J114" s="273"/>
      <c r="K114" s="274"/>
      <c r="L114" s="274"/>
      <c r="M114" s="274"/>
      <c r="N114" s="275"/>
    </row>
    <row r="115" spans="1:14" s="16" customFormat="1" ht="15.75" x14ac:dyDescent="0.25">
      <c r="A115" s="119" t="s">
        <v>70</v>
      </c>
      <c r="B115" s="60"/>
      <c r="C115" s="61">
        <f>SUM(C106:C114)</f>
        <v>0</v>
      </c>
      <c r="D115" s="61"/>
      <c r="E115" s="61"/>
      <c r="F115" s="61"/>
      <c r="G115" s="61">
        <f>SUM(G106:G114)</f>
        <v>0</v>
      </c>
      <c r="H115" s="22"/>
      <c r="I115" s="23"/>
      <c r="J115" s="273"/>
      <c r="K115" s="274"/>
      <c r="L115" s="274"/>
      <c r="M115" s="274"/>
      <c r="N115" s="275"/>
    </row>
    <row r="116" spans="1:14" s="8" customFormat="1" ht="15.75" x14ac:dyDescent="0.25">
      <c r="A116" s="139" t="s">
        <v>143</v>
      </c>
      <c r="B116" s="137"/>
      <c r="C116" s="138"/>
      <c r="D116" s="137"/>
      <c r="E116" s="137"/>
      <c r="F116" s="138"/>
      <c r="G116" s="61">
        <f t="shared" si="2"/>
        <v>0</v>
      </c>
      <c r="H116" s="20"/>
      <c r="I116" s="21"/>
      <c r="J116" s="273"/>
      <c r="K116" s="274"/>
      <c r="L116" s="274"/>
      <c r="M116" s="274"/>
      <c r="N116" s="275"/>
    </row>
    <row r="117" spans="1:14" s="8" customFormat="1" ht="15.75" x14ac:dyDescent="0.25">
      <c r="A117" s="136"/>
      <c r="B117" s="137"/>
      <c r="C117" s="138"/>
      <c r="D117" s="137"/>
      <c r="E117" s="137"/>
      <c r="F117" s="138"/>
      <c r="G117" s="61">
        <f t="shared" si="2"/>
        <v>0</v>
      </c>
      <c r="H117" s="20"/>
      <c r="I117" s="21"/>
      <c r="J117" s="273"/>
      <c r="K117" s="274"/>
      <c r="L117" s="274"/>
      <c r="M117" s="274"/>
      <c r="N117" s="275"/>
    </row>
    <row r="118" spans="1:14" s="16" customFormat="1" ht="15.75" x14ac:dyDescent="0.25">
      <c r="A118" s="119" t="s">
        <v>145</v>
      </c>
      <c r="B118" s="60"/>
      <c r="C118" s="61"/>
      <c r="D118" s="62"/>
      <c r="E118" s="62"/>
      <c r="F118" s="61"/>
      <c r="G118" s="61">
        <f>SUM(G116:G117)</f>
        <v>0</v>
      </c>
      <c r="H118" s="22"/>
      <c r="I118" s="23"/>
      <c r="J118" s="273"/>
      <c r="K118" s="274"/>
      <c r="L118" s="274"/>
      <c r="M118" s="274"/>
      <c r="N118" s="275"/>
    </row>
    <row r="119" spans="1:14" s="8" customFormat="1" ht="15.75" x14ac:dyDescent="0.25">
      <c r="A119" s="139" t="s">
        <v>144</v>
      </c>
      <c r="B119" s="137"/>
      <c r="C119" s="138"/>
      <c r="D119" s="137"/>
      <c r="E119" s="137"/>
      <c r="F119" s="138"/>
      <c r="G119" s="61">
        <f t="shared" si="2"/>
        <v>0</v>
      </c>
      <c r="H119" s="20"/>
      <c r="I119" s="21"/>
      <c r="J119" s="273"/>
      <c r="K119" s="274"/>
      <c r="L119" s="274"/>
      <c r="M119" s="274"/>
      <c r="N119" s="275"/>
    </row>
    <row r="120" spans="1:14" s="8" customFormat="1" ht="15.75" x14ac:dyDescent="0.25">
      <c r="A120" s="136"/>
      <c r="B120" s="137"/>
      <c r="C120" s="138"/>
      <c r="D120" s="137"/>
      <c r="E120" s="137"/>
      <c r="F120" s="138"/>
      <c r="G120" s="61">
        <f t="shared" si="2"/>
        <v>0</v>
      </c>
      <c r="H120" s="20"/>
      <c r="I120" s="21"/>
      <c r="J120" s="273"/>
      <c r="K120" s="274"/>
      <c r="L120" s="274"/>
      <c r="M120" s="274"/>
      <c r="N120" s="275"/>
    </row>
    <row r="121" spans="1:14" s="16" customFormat="1" ht="15.75" x14ac:dyDescent="0.25">
      <c r="A121" s="119" t="s">
        <v>146</v>
      </c>
      <c r="B121" s="118"/>
      <c r="C121" s="229"/>
      <c r="D121" s="230"/>
      <c r="E121" s="230"/>
      <c r="F121" s="229"/>
      <c r="G121" s="229">
        <f>SUM(G119:G120)</f>
        <v>0</v>
      </c>
      <c r="H121" s="24"/>
      <c r="I121" s="25"/>
      <c r="J121" s="276"/>
      <c r="K121" s="277"/>
      <c r="L121" s="277"/>
      <c r="M121" s="277"/>
      <c r="N121" s="278"/>
    </row>
    <row r="122" spans="1:14" s="8" customFormat="1" ht="15.75" x14ac:dyDescent="0.25">
      <c r="A122" s="143" t="s">
        <v>125</v>
      </c>
      <c r="B122" s="134"/>
      <c r="C122" s="135"/>
      <c r="D122" s="134"/>
      <c r="E122" s="134"/>
      <c r="F122" s="135"/>
      <c r="G122" s="61">
        <f t="shared" si="2"/>
        <v>0</v>
      </c>
      <c r="H122" s="17"/>
      <c r="I122" s="18"/>
      <c r="J122" s="279"/>
      <c r="K122" s="280"/>
      <c r="L122" s="280"/>
      <c r="M122" s="280"/>
      <c r="N122" s="281"/>
    </row>
    <row r="123" spans="1:14" s="8" customFormat="1" ht="15.75" x14ac:dyDescent="0.25">
      <c r="A123" s="141" t="s">
        <v>209</v>
      </c>
      <c r="B123" s="137" t="s">
        <v>44</v>
      </c>
      <c r="C123" s="138">
        <v>1</v>
      </c>
      <c r="D123" s="137" t="s">
        <v>208</v>
      </c>
      <c r="E123" s="137"/>
      <c r="F123" s="138">
        <v>1200</v>
      </c>
      <c r="G123" s="61">
        <f t="shared" si="2"/>
        <v>1200</v>
      </c>
      <c r="H123" s="20"/>
      <c r="I123" s="21"/>
      <c r="J123" s="273"/>
      <c r="K123" s="274"/>
      <c r="L123" s="274"/>
      <c r="M123" s="274"/>
      <c r="N123" s="275"/>
    </row>
    <row r="124" spans="1:14" s="8" customFormat="1" ht="15.75" x14ac:dyDescent="0.25">
      <c r="A124" s="142"/>
      <c r="B124" s="137"/>
      <c r="C124" s="138"/>
      <c r="D124" s="137"/>
      <c r="E124" s="137"/>
      <c r="F124" s="138"/>
      <c r="G124" s="61">
        <f t="shared" si="2"/>
        <v>0</v>
      </c>
      <c r="H124" s="20"/>
      <c r="I124" s="21"/>
      <c r="J124" s="273"/>
      <c r="K124" s="274"/>
      <c r="L124" s="274"/>
      <c r="M124" s="274"/>
      <c r="N124" s="275"/>
    </row>
    <row r="125" spans="1:14" s="8" customFormat="1" ht="15.75" x14ac:dyDescent="0.25">
      <c r="A125" s="142"/>
      <c r="B125" s="137"/>
      <c r="C125" s="138"/>
      <c r="D125" s="137"/>
      <c r="E125" s="137"/>
      <c r="F125" s="138"/>
      <c r="G125" s="61">
        <f t="shared" si="2"/>
        <v>0</v>
      </c>
      <c r="H125" s="20"/>
      <c r="I125" s="21"/>
      <c r="J125" s="273"/>
      <c r="K125" s="274"/>
      <c r="L125" s="274"/>
      <c r="M125" s="274"/>
      <c r="N125" s="275"/>
    </row>
    <row r="126" spans="1:14" s="8" customFormat="1" ht="15.75" x14ac:dyDescent="0.25">
      <c r="A126" s="142"/>
      <c r="B126" s="137"/>
      <c r="C126" s="138"/>
      <c r="D126" s="137"/>
      <c r="E126" s="137"/>
      <c r="F126" s="138"/>
      <c r="G126" s="61">
        <f t="shared" si="2"/>
        <v>0</v>
      </c>
      <c r="H126" s="20"/>
      <c r="I126" s="21"/>
      <c r="J126" s="273"/>
      <c r="K126" s="274"/>
      <c r="L126" s="274"/>
      <c r="M126" s="274"/>
      <c r="N126" s="275"/>
    </row>
    <row r="127" spans="1:14" s="8" customFormat="1" ht="15.75" x14ac:dyDescent="0.25">
      <c r="A127" s="142"/>
      <c r="B127" s="137"/>
      <c r="C127" s="138"/>
      <c r="D127" s="137"/>
      <c r="E127" s="137"/>
      <c r="F127" s="138"/>
      <c r="G127" s="61">
        <f t="shared" si="2"/>
        <v>0</v>
      </c>
      <c r="H127" s="20"/>
      <c r="I127" s="21"/>
      <c r="J127" s="273"/>
      <c r="K127" s="274"/>
      <c r="L127" s="274"/>
      <c r="M127" s="274"/>
      <c r="N127" s="275"/>
    </row>
    <row r="128" spans="1:14" s="8" customFormat="1" ht="15.75" x14ac:dyDescent="0.25">
      <c r="A128" s="142"/>
      <c r="B128" s="137"/>
      <c r="C128" s="138"/>
      <c r="D128" s="137"/>
      <c r="E128" s="137"/>
      <c r="F128" s="138"/>
      <c r="G128" s="61">
        <f t="shared" si="2"/>
        <v>0</v>
      </c>
      <c r="H128" s="20"/>
      <c r="I128" s="21"/>
      <c r="J128" s="273"/>
      <c r="K128" s="274"/>
      <c r="L128" s="274"/>
      <c r="M128" s="274"/>
      <c r="N128" s="275"/>
    </row>
    <row r="129" spans="1:14" s="8" customFormat="1" ht="15.75" x14ac:dyDescent="0.25">
      <c r="A129" s="142"/>
      <c r="B129" s="137"/>
      <c r="C129" s="138"/>
      <c r="D129" s="137"/>
      <c r="E129" s="137"/>
      <c r="F129" s="138"/>
      <c r="G129" s="61">
        <f t="shared" si="2"/>
        <v>0</v>
      </c>
      <c r="H129" s="20"/>
      <c r="I129" s="21"/>
      <c r="J129" s="273"/>
      <c r="K129" s="274"/>
      <c r="L129" s="274"/>
      <c r="M129" s="274"/>
      <c r="N129" s="275"/>
    </row>
    <row r="130" spans="1:14" s="8" customFormat="1" ht="15.75" x14ac:dyDescent="0.25">
      <c r="A130" s="142"/>
      <c r="B130" s="137"/>
      <c r="C130" s="138"/>
      <c r="D130" s="137"/>
      <c r="E130" s="137"/>
      <c r="F130" s="138"/>
      <c r="G130" s="61">
        <f t="shared" si="2"/>
        <v>0</v>
      </c>
      <c r="H130" s="20"/>
      <c r="I130" s="21"/>
      <c r="J130" s="273"/>
      <c r="K130" s="274"/>
      <c r="L130" s="274"/>
      <c r="M130" s="274"/>
      <c r="N130" s="275"/>
    </row>
    <row r="131" spans="1:14" s="16" customFormat="1" ht="15.75" x14ac:dyDescent="0.25">
      <c r="A131" s="119" t="s">
        <v>70</v>
      </c>
      <c r="B131" s="60"/>
      <c r="C131" s="61">
        <f>SUM(C122:C130)</f>
        <v>1</v>
      </c>
      <c r="D131" s="61"/>
      <c r="E131" s="61"/>
      <c r="F131" s="61"/>
      <c r="G131" s="61">
        <f>SUM(G122:G130)</f>
        <v>1200</v>
      </c>
      <c r="H131" s="22"/>
      <c r="I131" s="23"/>
      <c r="J131" s="273"/>
      <c r="K131" s="274"/>
      <c r="L131" s="274"/>
      <c r="M131" s="274"/>
      <c r="N131" s="275"/>
    </row>
    <row r="132" spans="1:14" s="8" customFormat="1" ht="15.75" x14ac:dyDescent="0.25">
      <c r="A132" s="139" t="s">
        <v>143</v>
      </c>
      <c r="B132" s="137"/>
      <c r="C132" s="138"/>
      <c r="D132" s="137"/>
      <c r="E132" s="137"/>
      <c r="F132" s="138"/>
      <c r="G132" s="61">
        <f t="shared" si="2"/>
        <v>0</v>
      </c>
      <c r="H132" s="20"/>
      <c r="I132" s="21"/>
      <c r="J132" s="273"/>
      <c r="K132" s="274"/>
      <c r="L132" s="274"/>
      <c r="M132" s="274"/>
      <c r="N132" s="275"/>
    </row>
    <row r="133" spans="1:14" s="8" customFormat="1" ht="15.75" x14ac:dyDescent="0.25">
      <c r="A133" s="136"/>
      <c r="B133" s="137"/>
      <c r="C133" s="138"/>
      <c r="D133" s="137"/>
      <c r="E133" s="137"/>
      <c r="F133" s="138"/>
      <c r="G133" s="61">
        <f t="shared" si="2"/>
        <v>0</v>
      </c>
      <c r="H133" s="20"/>
      <c r="I133" s="21"/>
      <c r="J133" s="273"/>
      <c r="K133" s="274"/>
      <c r="L133" s="274"/>
      <c r="M133" s="274"/>
      <c r="N133" s="275"/>
    </row>
    <row r="134" spans="1:14" s="16" customFormat="1" ht="15.75" x14ac:dyDescent="0.25">
      <c r="A134" s="119" t="s">
        <v>145</v>
      </c>
      <c r="B134" s="60"/>
      <c r="C134" s="61"/>
      <c r="D134" s="62"/>
      <c r="E134" s="62"/>
      <c r="F134" s="61"/>
      <c r="G134" s="61">
        <f>SUM(G132:G133)</f>
        <v>0</v>
      </c>
      <c r="H134" s="22"/>
      <c r="I134" s="23"/>
      <c r="J134" s="273"/>
      <c r="K134" s="274"/>
      <c r="L134" s="274"/>
      <c r="M134" s="274"/>
      <c r="N134" s="275"/>
    </row>
    <row r="135" spans="1:14" s="8" customFormat="1" ht="15.75" x14ac:dyDescent="0.25">
      <c r="A135" s="139" t="s">
        <v>144</v>
      </c>
      <c r="B135" s="137"/>
      <c r="C135" s="138"/>
      <c r="D135" s="137"/>
      <c r="E135" s="137"/>
      <c r="F135" s="138"/>
      <c r="G135" s="61">
        <f t="shared" si="2"/>
        <v>0</v>
      </c>
      <c r="H135" s="20"/>
      <c r="I135" s="21"/>
      <c r="J135" s="273"/>
      <c r="K135" s="274"/>
      <c r="L135" s="274"/>
      <c r="M135" s="274"/>
      <c r="N135" s="275"/>
    </row>
    <row r="136" spans="1:14" s="8" customFormat="1" ht="15.75" x14ac:dyDescent="0.25">
      <c r="A136" s="136"/>
      <c r="B136" s="137"/>
      <c r="C136" s="138"/>
      <c r="D136" s="137"/>
      <c r="E136" s="137"/>
      <c r="F136" s="138"/>
      <c r="G136" s="61">
        <f t="shared" si="2"/>
        <v>0</v>
      </c>
      <c r="H136" s="20"/>
      <c r="I136" s="21"/>
      <c r="J136" s="273"/>
      <c r="K136" s="274"/>
      <c r="L136" s="274"/>
      <c r="M136" s="274"/>
      <c r="N136" s="275"/>
    </row>
    <row r="137" spans="1:14" s="16" customFormat="1" ht="15.75" x14ac:dyDescent="0.25">
      <c r="A137" s="119" t="s">
        <v>146</v>
      </c>
      <c r="B137" s="118"/>
      <c r="C137" s="229"/>
      <c r="D137" s="230"/>
      <c r="E137" s="230"/>
      <c r="F137" s="229"/>
      <c r="G137" s="229">
        <f>SUM(G135:G136)</f>
        <v>0</v>
      </c>
      <c r="H137" s="22"/>
      <c r="I137" s="25"/>
      <c r="J137" s="276"/>
      <c r="K137" s="277"/>
      <c r="L137" s="277"/>
      <c r="M137" s="277"/>
      <c r="N137" s="278"/>
    </row>
    <row r="138" spans="1:14" s="8" customFormat="1" ht="15.75" x14ac:dyDescent="0.25">
      <c r="A138" s="143" t="s">
        <v>150</v>
      </c>
      <c r="B138" s="134"/>
      <c r="C138" s="135"/>
      <c r="D138" s="134"/>
      <c r="E138" s="134"/>
      <c r="F138" s="135"/>
      <c r="G138" s="61">
        <f t="shared" si="2"/>
        <v>0</v>
      </c>
      <c r="H138" s="17"/>
      <c r="I138" s="18"/>
      <c r="J138" s="279"/>
      <c r="K138" s="280"/>
      <c r="L138" s="280"/>
      <c r="M138" s="280"/>
      <c r="N138" s="281"/>
    </row>
    <row r="139" spans="1:14" s="8" customFormat="1" ht="15.75" x14ac:dyDescent="0.25">
      <c r="A139" s="136"/>
      <c r="B139" s="137"/>
      <c r="C139" s="138"/>
      <c r="D139" s="137"/>
      <c r="E139" s="137"/>
      <c r="F139" s="138"/>
      <c r="G139" s="61">
        <f t="shared" si="2"/>
        <v>0</v>
      </c>
      <c r="H139" s="20"/>
      <c r="I139" s="21"/>
      <c r="J139" s="273"/>
      <c r="K139" s="274"/>
      <c r="L139" s="274"/>
      <c r="M139" s="274"/>
      <c r="N139" s="275"/>
    </row>
    <row r="140" spans="1:14" s="8" customFormat="1" ht="15.75" x14ac:dyDescent="0.25">
      <c r="A140" s="136"/>
      <c r="B140" s="137"/>
      <c r="C140" s="138"/>
      <c r="D140" s="137"/>
      <c r="E140" s="137"/>
      <c r="F140" s="138"/>
      <c r="G140" s="61">
        <f t="shared" si="2"/>
        <v>0</v>
      </c>
      <c r="H140" s="20"/>
      <c r="I140" s="21"/>
      <c r="J140" s="273"/>
      <c r="K140" s="274"/>
      <c r="L140" s="274"/>
      <c r="M140" s="274"/>
      <c r="N140" s="275"/>
    </row>
    <row r="141" spans="1:14" s="8" customFormat="1" ht="15.75" x14ac:dyDescent="0.25">
      <c r="A141" s="136"/>
      <c r="B141" s="137"/>
      <c r="C141" s="138"/>
      <c r="D141" s="137"/>
      <c r="E141" s="137"/>
      <c r="F141" s="138"/>
      <c r="G141" s="61">
        <f t="shared" si="2"/>
        <v>0</v>
      </c>
      <c r="H141" s="20"/>
      <c r="I141" s="21"/>
      <c r="J141" s="273"/>
      <c r="K141" s="274"/>
      <c r="L141" s="274"/>
      <c r="M141" s="274"/>
      <c r="N141" s="275"/>
    </row>
    <row r="142" spans="1:14" s="8" customFormat="1" ht="15.75" x14ac:dyDescent="0.25">
      <c r="A142" s="136"/>
      <c r="B142" s="137"/>
      <c r="C142" s="138"/>
      <c r="D142" s="137"/>
      <c r="E142" s="137"/>
      <c r="F142" s="138"/>
      <c r="G142" s="61">
        <f t="shared" si="2"/>
        <v>0</v>
      </c>
      <c r="H142" s="20"/>
      <c r="I142" s="21"/>
      <c r="J142" s="273"/>
      <c r="K142" s="274"/>
      <c r="L142" s="274"/>
      <c r="M142" s="274"/>
      <c r="N142" s="275"/>
    </row>
    <row r="143" spans="1:14" s="8" customFormat="1" ht="15.75" x14ac:dyDescent="0.25">
      <c r="A143" s="136"/>
      <c r="B143" s="137"/>
      <c r="C143" s="138"/>
      <c r="D143" s="137"/>
      <c r="E143" s="137"/>
      <c r="F143" s="138"/>
      <c r="G143" s="61">
        <f t="shared" si="2"/>
        <v>0</v>
      </c>
      <c r="H143" s="20"/>
      <c r="I143" s="21"/>
      <c r="J143" s="273"/>
      <c r="K143" s="274"/>
      <c r="L143" s="274"/>
      <c r="M143" s="274"/>
      <c r="N143" s="275"/>
    </row>
    <row r="144" spans="1:14" s="8" customFormat="1" ht="15.75" x14ac:dyDescent="0.25">
      <c r="A144" s="136"/>
      <c r="B144" s="137"/>
      <c r="C144" s="138"/>
      <c r="D144" s="137"/>
      <c r="E144" s="137"/>
      <c r="F144" s="138"/>
      <c r="G144" s="61">
        <f t="shared" si="2"/>
        <v>0</v>
      </c>
      <c r="H144" s="20"/>
      <c r="I144" s="21"/>
      <c r="J144" s="273"/>
      <c r="K144" s="274"/>
      <c r="L144" s="274"/>
      <c r="M144" s="274"/>
      <c r="N144" s="275"/>
    </row>
    <row r="145" spans="1:14" s="8" customFormat="1" ht="15.75" x14ac:dyDescent="0.25">
      <c r="A145" s="136"/>
      <c r="B145" s="137"/>
      <c r="C145" s="138"/>
      <c r="D145" s="137"/>
      <c r="E145" s="137"/>
      <c r="F145" s="138"/>
      <c r="G145" s="61">
        <f t="shared" si="2"/>
        <v>0</v>
      </c>
      <c r="H145" s="20"/>
      <c r="I145" s="21"/>
      <c r="J145" s="273"/>
      <c r="K145" s="274"/>
      <c r="L145" s="274"/>
      <c r="M145" s="274"/>
      <c r="N145" s="275"/>
    </row>
    <row r="146" spans="1:14" s="8" customFormat="1" ht="15.75" x14ac:dyDescent="0.25">
      <c r="A146" s="136"/>
      <c r="B146" s="137"/>
      <c r="C146" s="138"/>
      <c r="D146" s="137"/>
      <c r="E146" s="137"/>
      <c r="F146" s="138"/>
      <c r="G146" s="61">
        <f t="shared" si="2"/>
        <v>0</v>
      </c>
      <c r="H146" s="20"/>
      <c r="I146" s="21"/>
      <c r="J146" s="273"/>
      <c r="K146" s="274"/>
      <c r="L146" s="274"/>
      <c r="M146" s="274"/>
      <c r="N146" s="275"/>
    </row>
    <row r="147" spans="1:14" s="16" customFormat="1" ht="15.75" x14ac:dyDescent="0.25">
      <c r="A147" s="119" t="s">
        <v>70</v>
      </c>
      <c r="B147" s="60"/>
      <c r="C147" s="61">
        <f>SUM(C138:C146)</f>
        <v>0</v>
      </c>
      <c r="D147" s="61"/>
      <c r="E147" s="61"/>
      <c r="F147" s="61"/>
      <c r="G147" s="61">
        <f>SUM(G138:G146)</f>
        <v>0</v>
      </c>
      <c r="H147" s="22"/>
      <c r="I147" s="23"/>
      <c r="J147" s="273"/>
      <c r="K147" s="274"/>
      <c r="L147" s="274"/>
      <c r="M147" s="274"/>
      <c r="N147" s="275"/>
    </row>
    <row r="148" spans="1:14" s="8" customFormat="1" ht="15.75" x14ac:dyDescent="0.25">
      <c r="A148" s="139" t="s">
        <v>143</v>
      </c>
      <c r="B148" s="137"/>
      <c r="C148" s="138"/>
      <c r="D148" s="137"/>
      <c r="E148" s="137"/>
      <c r="F148" s="138"/>
      <c r="G148" s="61">
        <f t="shared" si="2"/>
        <v>0</v>
      </c>
      <c r="H148" s="20"/>
      <c r="I148" s="21"/>
      <c r="J148" s="273"/>
      <c r="K148" s="274"/>
      <c r="L148" s="274"/>
      <c r="M148" s="274"/>
      <c r="N148" s="275"/>
    </row>
    <row r="149" spans="1:14" s="8" customFormat="1" ht="15.75" x14ac:dyDescent="0.25">
      <c r="A149" s="136"/>
      <c r="B149" s="137"/>
      <c r="C149" s="138"/>
      <c r="D149" s="137"/>
      <c r="E149" s="137"/>
      <c r="F149" s="138"/>
      <c r="G149" s="61">
        <f t="shared" si="2"/>
        <v>0</v>
      </c>
      <c r="H149" s="20"/>
      <c r="I149" s="21"/>
      <c r="J149" s="273"/>
      <c r="K149" s="274"/>
      <c r="L149" s="274"/>
      <c r="M149" s="274"/>
      <c r="N149" s="275"/>
    </row>
    <row r="150" spans="1:14" s="16" customFormat="1" ht="15.75" x14ac:dyDescent="0.25">
      <c r="A150" s="119" t="s">
        <v>145</v>
      </c>
      <c r="B150" s="60"/>
      <c r="C150" s="61"/>
      <c r="D150" s="62"/>
      <c r="E150" s="62"/>
      <c r="F150" s="61"/>
      <c r="G150" s="61">
        <f>SUM(G148:G149)</f>
        <v>0</v>
      </c>
      <c r="H150" s="22"/>
      <c r="I150" s="23"/>
      <c r="J150" s="273"/>
      <c r="K150" s="274"/>
      <c r="L150" s="274"/>
      <c r="M150" s="274"/>
      <c r="N150" s="275"/>
    </row>
    <row r="151" spans="1:14" s="8" customFormat="1" ht="15.75" x14ac:dyDescent="0.25">
      <c r="A151" s="139" t="s">
        <v>144</v>
      </c>
      <c r="B151" s="137"/>
      <c r="C151" s="138"/>
      <c r="D151" s="137"/>
      <c r="E151" s="137"/>
      <c r="F151" s="138"/>
      <c r="G151" s="61">
        <f t="shared" si="2"/>
        <v>0</v>
      </c>
      <c r="H151" s="20"/>
      <c r="I151" s="21"/>
      <c r="J151" s="273"/>
      <c r="K151" s="274"/>
      <c r="L151" s="274"/>
      <c r="M151" s="274"/>
      <c r="N151" s="275"/>
    </row>
    <row r="152" spans="1:14" s="8" customFormat="1" ht="15.75" x14ac:dyDescent="0.25">
      <c r="A152" s="136"/>
      <c r="B152" s="137"/>
      <c r="C152" s="138"/>
      <c r="D152" s="137"/>
      <c r="E152" s="137"/>
      <c r="F152" s="138"/>
      <c r="G152" s="61">
        <f t="shared" si="2"/>
        <v>0</v>
      </c>
      <c r="H152" s="20"/>
      <c r="I152" s="21"/>
      <c r="J152" s="273"/>
      <c r="K152" s="274"/>
      <c r="L152" s="274"/>
      <c r="M152" s="274"/>
      <c r="N152" s="275"/>
    </row>
    <row r="153" spans="1:14" s="16" customFormat="1" ht="15.75" x14ac:dyDescent="0.25">
      <c r="A153" s="119" t="s">
        <v>146</v>
      </c>
      <c r="B153" s="118"/>
      <c r="C153" s="229"/>
      <c r="D153" s="230"/>
      <c r="E153" s="230"/>
      <c r="F153" s="229"/>
      <c r="G153" s="229">
        <f>SUM(G151:G152)</f>
        <v>0</v>
      </c>
      <c r="H153" s="24"/>
      <c r="I153" s="25"/>
      <c r="J153" s="276"/>
      <c r="K153" s="277"/>
      <c r="L153" s="277"/>
      <c r="M153" s="277"/>
      <c r="N153" s="278"/>
    </row>
    <row r="154" spans="1:14" s="8" customFormat="1" ht="15.75" x14ac:dyDescent="0.25">
      <c r="A154" s="143" t="s">
        <v>152</v>
      </c>
      <c r="B154" s="134" t="s">
        <v>39</v>
      </c>
      <c r="C154" s="135">
        <v>12</v>
      </c>
      <c r="D154" s="134" t="s">
        <v>210</v>
      </c>
      <c r="E154" s="134"/>
      <c r="F154" s="135">
        <v>800</v>
      </c>
      <c r="G154" s="61">
        <f t="shared" si="2"/>
        <v>9600</v>
      </c>
      <c r="H154" s="17"/>
      <c r="I154" s="18"/>
      <c r="J154" s="279"/>
      <c r="K154" s="280"/>
      <c r="L154" s="280"/>
      <c r="M154" s="280"/>
      <c r="N154" s="281"/>
    </row>
    <row r="155" spans="1:14" s="8" customFormat="1" ht="15.75" x14ac:dyDescent="0.25">
      <c r="A155" s="136"/>
      <c r="B155" s="137" t="s">
        <v>41</v>
      </c>
      <c r="C155" s="138">
        <v>1</v>
      </c>
      <c r="D155" s="137" t="s">
        <v>211</v>
      </c>
      <c r="E155" s="137"/>
      <c r="F155" s="138">
        <v>1100</v>
      </c>
      <c r="G155" s="61">
        <f t="shared" si="2"/>
        <v>1100</v>
      </c>
      <c r="H155" s="20"/>
      <c r="I155" s="21"/>
      <c r="J155" s="273"/>
      <c r="K155" s="274"/>
      <c r="L155" s="274"/>
      <c r="M155" s="274"/>
      <c r="N155" s="275"/>
    </row>
    <row r="156" spans="1:14" s="8" customFormat="1" ht="15.75" x14ac:dyDescent="0.25">
      <c r="A156" s="136"/>
      <c r="B156" s="137"/>
      <c r="C156" s="138"/>
      <c r="D156" s="137"/>
      <c r="E156" s="137"/>
      <c r="F156" s="138"/>
      <c r="G156" s="61">
        <f t="shared" si="2"/>
        <v>0</v>
      </c>
      <c r="H156" s="20"/>
      <c r="I156" s="21"/>
      <c r="J156" s="273"/>
      <c r="K156" s="274"/>
      <c r="L156" s="274"/>
      <c r="M156" s="274"/>
      <c r="N156" s="275"/>
    </row>
    <row r="157" spans="1:14" s="8" customFormat="1" ht="15.75" x14ac:dyDescent="0.25">
      <c r="A157" s="136"/>
      <c r="B157" s="137"/>
      <c r="C157" s="138"/>
      <c r="D157" s="137"/>
      <c r="E157" s="137"/>
      <c r="F157" s="138"/>
      <c r="G157" s="61">
        <f t="shared" si="2"/>
        <v>0</v>
      </c>
      <c r="H157" s="20"/>
      <c r="I157" s="21"/>
      <c r="J157" s="273"/>
      <c r="K157" s="274"/>
      <c r="L157" s="274"/>
      <c r="M157" s="274"/>
      <c r="N157" s="275"/>
    </row>
    <row r="158" spans="1:14" s="8" customFormat="1" ht="15.75" x14ac:dyDescent="0.25">
      <c r="A158" s="136"/>
      <c r="B158" s="137"/>
      <c r="C158" s="138"/>
      <c r="D158" s="137"/>
      <c r="E158" s="137"/>
      <c r="F158" s="138"/>
      <c r="G158" s="61">
        <f t="shared" si="2"/>
        <v>0</v>
      </c>
      <c r="H158" s="20"/>
      <c r="I158" s="21"/>
      <c r="J158" s="273"/>
      <c r="K158" s="274"/>
      <c r="L158" s="274"/>
      <c r="M158" s="274"/>
      <c r="N158" s="275"/>
    </row>
    <row r="159" spans="1:14" s="8" customFormat="1" ht="15.75" x14ac:dyDescent="0.25">
      <c r="A159" s="136"/>
      <c r="B159" s="137"/>
      <c r="C159" s="138"/>
      <c r="D159" s="137"/>
      <c r="E159" s="137"/>
      <c r="F159" s="138"/>
      <c r="G159" s="61">
        <f t="shared" si="2"/>
        <v>0</v>
      </c>
      <c r="H159" s="20"/>
      <c r="I159" s="21"/>
      <c r="J159" s="273"/>
      <c r="K159" s="274"/>
      <c r="L159" s="274"/>
      <c r="M159" s="274"/>
      <c r="N159" s="275"/>
    </row>
    <row r="160" spans="1:14" s="8" customFormat="1" ht="15.75" x14ac:dyDescent="0.25">
      <c r="A160" s="136"/>
      <c r="B160" s="137"/>
      <c r="C160" s="138"/>
      <c r="D160" s="137"/>
      <c r="E160" s="137"/>
      <c r="F160" s="138"/>
      <c r="G160" s="61">
        <f t="shared" si="2"/>
        <v>0</v>
      </c>
      <c r="H160" s="20"/>
      <c r="I160" s="21"/>
      <c r="J160" s="273"/>
      <c r="K160" s="274"/>
      <c r="L160" s="274"/>
      <c r="M160" s="274"/>
      <c r="N160" s="275"/>
    </row>
    <row r="161" spans="1:14" s="8" customFormat="1" ht="15.75" x14ac:dyDescent="0.25">
      <c r="A161" s="136"/>
      <c r="B161" s="137"/>
      <c r="C161" s="138"/>
      <c r="D161" s="137"/>
      <c r="E161" s="137"/>
      <c r="F161" s="138"/>
      <c r="G161" s="61">
        <f t="shared" si="2"/>
        <v>0</v>
      </c>
      <c r="H161" s="20"/>
      <c r="I161" s="21"/>
      <c r="J161" s="273"/>
      <c r="K161" s="274"/>
      <c r="L161" s="274"/>
      <c r="M161" s="274"/>
      <c r="N161" s="275"/>
    </row>
    <row r="162" spans="1:14" s="8" customFormat="1" ht="15.75" x14ac:dyDescent="0.25">
      <c r="A162" s="136"/>
      <c r="B162" s="137"/>
      <c r="C162" s="138"/>
      <c r="D162" s="137"/>
      <c r="E162" s="137"/>
      <c r="F162" s="138"/>
      <c r="G162" s="61">
        <f t="shared" si="2"/>
        <v>0</v>
      </c>
      <c r="H162" s="20"/>
      <c r="I162" s="21"/>
      <c r="J162" s="273"/>
      <c r="K162" s="274"/>
      <c r="L162" s="274"/>
      <c r="M162" s="274"/>
      <c r="N162" s="275"/>
    </row>
    <row r="163" spans="1:14" s="16" customFormat="1" ht="15.75" x14ac:dyDescent="0.25">
      <c r="A163" s="119" t="s">
        <v>70</v>
      </c>
      <c r="B163" s="60"/>
      <c r="C163" s="61">
        <f>SUM(C154:C162)</f>
        <v>13</v>
      </c>
      <c r="D163" s="61"/>
      <c r="E163" s="61"/>
      <c r="F163" s="61"/>
      <c r="G163" s="61">
        <f>SUM(G154:G162)</f>
        <v>10700</v>
      </c>
      <c r="H163" s="22"/>
      <c r="I163" s="23"/>
      <c r="J163" s="273"/>
      <c r="K163" s="274"/>
      <c r="L163" s="274"/>
      <c r="M163" s="274"/>
      <c r="N163" s="275"/>
    </row>
    <row r="164" spans="1:14" s="8" customFormat="1" ht="15.75" x14ac:dyDescent="0.25">
      <c r="A164" s="139" t="s">
        <v>143</v>
      </c>
      <c r="B164" s="137"/>
      <c r="C164" s="138"/>
      <c r="D164" s="137"/>
      <c r="E164" s="137"/>
      <c r="F164" s="138"/>
      <c r="G164" s="61">
        <f t="shared" si="2"/>
        <v>0</v>
      </c>
      <c r="H164" s="20"/>
      <c r="I164" s="21"/>
      <c r="J164" s="273"/>
      <c r="K164" s="274"/>
      <c r="L164" s="274"/>
      <c r="M164" s="274"/>
      <c r="N164" s="275"/>
    </row>
    <row r="165" spans="1:14" s="8" customFormat="1" ht="15.75" x14ac:dyDescent="0.25">
      <c r="A165" s="136"/>
      <c r="B165" s="137"/>
      <c r="C165" s="138"/>
      <c r="D165" s="137"/>
      <c r="E165" s="137"/>
      <c r="F165" s="138"/>
      <c r="G165" s="61">
        <f t="shared" si="2"/>
        <v>0</v>
      </c>
      <c r="H165" s="20"/>
      <c r="I165" s="21"/>
      <c r="J165" s="273"/>
      <c r="K165" s="274"/>
      <c r="L165" s="274"/>
      <c r="M165" s="274"/>
      <c r="N165" s="275"/>
    </row>
    <row r="166" spans="1:14" s="16" customFormat="1" ht="15.75" x14ac:dyDescent="0.25">
      <c r="A166" s="119" t="s">
        <v>145</v>
      </c>
      <c r="B166" s="60"/>
      <c r="C166" s="61"/>
      <c r="D166" s="62"/>
      <c r="E166" s="62"/>
      <c r="F166" s="61"/>
      <c r="G166" s="61">
        <f>SUM(G164:G165)</f>
        <v>0</v>
      </c>
      <c r="H166" s="22"/>
      <c r="I166" s="23"/>
      <c r="J166" s="273"/>
      <c r="K166" s="274"/>
      <c r="L166" s="274"/>
      <c r="M166" s="274"/>
      <c r="N166" s="275"/>
    </row>
    <row r="167" spans="1:14" s="8" customFormat="1" ht="15.75" x14ac:dyDescent="0.25">
      <c r="A167" s="139" t="s">
        <v>144</v>
      </c>
      <c r="B167" s="137"/>
      <c r="C167" s="138"/>
      <c r="D167" s="137"/>
      <c r="E167" s="137"/>
      <c r="F167" s="138"/>
      <c r="G167" s="61">
        <f>PRODUCT(C167:F167)</f>
        <v>0</v>
      </c>
      <c r="H167" s="20"/>
      <c r="I167" s="21"/>
      <c r="J167" s="273"/>
      <c r="K167" s="274"/>
      <c r="L167" s="274"/>
      <c r="M167" s="274"/>
      <c r="N167" s="275"/>
    </row>
    <row r="168" spans="1:14" s="8" customFormat="1" ht="15.75" x14ac:dyDescent="0.25">
      <c r="A168" s="136"/>
      <c r="B168" s="137"/>
      <c r="C168" s="138"/>
      <c r="D168" s="137"/>
      <c r="E168" s="137"/>
      <c r="F168" s="138"/>
      <c r="G168" s="61">
        <f>PRODUCT(C168:F168)</f>
        <v>0</v>
      </c>
      <c r="H168" s="20"/>
      <c r="I168" s="21"/>
      <c r="J168" s="273"/>
      <c r="K168" s="274"/>
      <c r="L168" s="274"/>
      <c r="M168" s="274"/>
      <c r="N168" s="275"/>
    </row>
    <row r="169" spans="1:14" s="16" customFormat="1" ht="15.75" x14ac:dyDescent="0.25">
      <c r="A169" s="119" t="s">
        <v>146</v>
      </c>
      <c r="B169" s="118"/>
      <c r="C169" s="229"/>
      <c r="D169" s="230"/>
      <c r="E169" s="230"/>
      <c r="F169" s="229"/>
      <c r="G169" s="229">
        <f>SUM(G167:G168)</f>
        <v>0</v>
      </c>
      <c r="H169" s="22"/>
      <c r="I169" s="25"/>
      <c r="J169" s="276"/>
      <c r="K169" s="277"/>
      <c r="L169" s="277"/>
      <c r="M169" s="277"/>
      <c r="N169" s="278"/>
    </row>
    <row r="170" spans="1:14" s="8" customFormat="1" ht="15.75" x14ac:dyDescent="0.25">
      <c r="A170" s="143" t="s">
        <v>23</v>
      </c>
      <c r="B170" s="134"/>
      <c r="C170" s="135"/>
      <c r="D170" s="134"/>
      <c r="E170" s="134"/>
      <c r="F170" s="135"/>
      <c r="G170" s="61">
        <f t="shared" ref="G170:G188" si="3">PRODUCT(C170:F170)</f>
        <v>0</v>
      </c>
      <c r="H170" s="17"/>
      <c r="I170" s="18"/>
      <c r="J170" s="279"/>
      <c r="K170" s="280"/>
      <c r="L170" s="280"/>
      <c r="M170" s="280"/>
      <c r="N170" s="281"/>
    </row>
    <row r="171" spans="1:14" s="8" customFormat="1" ht="15.75" x14ac:dyDescent="0.25">
      <c r="A171" s="136"/>
      <c r="B171" s="137"/>
      <c r="C171" s="138"/>
      <c r="D171" s="137"/>
      <c r="E171" s="137"/>
      <c r="F171" s="138"/>
      <c r="G171" s="61">
        <f t="shared" si="3"/>
        <v>0</v>
      </c>
      <c r="H171" s="20"/>
      <c r="I171" s="21"/>
      <c r="J171" s="273"/>
      <c r="K171" s="274"/>
      <c r="L171" s="274"/>
      <c r="M171" s="274"/>
      <c r="N171" s="275"/>
    </row>
    <row r="172" spans="1:14" s="8" customFormat="1" ht="15.75" x14ac:dyDescent="0.25">
      <c r="A172" s="136"/>
      <c r="B172" s="137"/>
      <c r="C172" s="138"/>
      <c r="D172" s="137"/>
      <c r="E172" s="137"/>
      <c r="F172" s="138"/>
      <c r="G172" s="61">
        <f t="shared" si="3"/>
        <v>0</v>
      </c>
      <c r="H172" s="20"/>
      <c r="I172" s="21"/>
      <c r="J172" s="273"/>
      <c r="K172" s="274"/>
      <c r="L172" s="274"/>
      <c r="M172" s="274"/>
      <c r="N172" s="275"/>
    </row>
    <row r="173" spans="1:14" s="8" customFormat="1" ht="15.75" x14ac:dyDescent="0.25">
      <c r="A173" s="136"/>
      <c r="B173" s="137"/>
      <c r="C173" s="138"/>
      <c r="D173" s="137"/>
      <c r="E173" s="137"/>
      <c r="F173" s="138"/>
      <c r="G173" s="61">
        <f t="shared" si="3"/>
        <v>0</v>
      </c>
      <c r="H173" s="20"/>
      <c r="I173" s="21"/>
      <c r="J173" s="273"/>
      <c r="K173" s="274"/>
      <c r="L173" s="274"/>
      <c r="M173" s="274"/>
      <c r="N173" s="275"/>
    </row>
    <row r="174" spans="1:14" s="8" customFormat="1" ht="15.75" x14ac:dyDescent="0.25">
      <c r="A174" s="136"/>
      <c r="B174" s="137"/>
      <c r="C174" s="138"/>
      <c r="D174" s="137"/>
      <c r="E174" s="137"/>
      <c r="F174" s="138"/>
      <c r="G174" s="61">
        <f t="shared" si="3"/>
        <v>0</v>
      </c>
      <c r="H174" s="20"/>
      <c r="I174" s="21"/>
      <c r="J174" s="273"/>
      <c r="K174" s="274"/>
      <c r="L174" s="274"/>
      <c r="M174" s="274"/>
      <c r="N174" s="275"/>
    </row>
    <row r="175" spans="1:14" s="8" customFormat="1" ht="15.75" x14ac:dyDescent="0.25">
      <c r="A175" s="136"/>
      <c r="B175" s="137"/>
      <c r="C175" s="138"/>
      <c r="D175" s="137"/>
      <c r="E175" s="137"/>
      <c r="F175" s="138"/>
      <c r="G175" s="61">
        <f t="shared" si="3"/>
        <v>0</v>
      </c>
      <c r="H175" s="20"/>
      <c r="I175" s="21"/>
      <c r="J175" s="273"/>
      <c r="K175" s="274"/>
      <c r="L175" s="274"/>
      <c r="M175" s="274"/>
      <c r="N175" s="275"/>
    </row>
    <row r="176" spans="1:14" s="8" customFormat="1" ht="15.75" x14ac:dyDescent="0.25">
      <c r="A176" s="136"/>
      <c r="B176" s="137"/>
      <c r="C176" s="138"/>
      <c r="D176" s="137"/>
      <c r="E176" s="137"/>
      <c r="F176" s="138"/>
      <c r="G176" s="61">
        <f t="shared" si="3"/>
        <v>0</v>
      </c>
      <c r="H176" s="20"/>
      <c r="I176" s="21"/>
      <c r="J176" s="273"/>
      <c r="K176" s="274"/>
      <c r="L176" s="274"/>
      <c r="M176" s="274"/>
      <c r="N176" s="275"/>
    </row>
    <row r="177" spans="1:14" s="8" customFormat="1" ht="15.75" x14ac:dyDescent="0.25">
      <c r="A177" s="136"/>
      <c r="B177" s="137"/>
      <c r="C177" s="138"/>
      <c r="D177" s="137"/>
      <c r="E177" s="137"/>
      <c r="F177" s="138"/>
      <c r="G177" s="61">
        <f t="shared" si="3"/>
        <v>0</v>
      </c>
      <c r="H177" s="20"/>
      <c r="I177" s="21"/>
      <c r="J177" s="273"/>
      <c r="K177" s="274"/>
      <c r="L177" s="274"/>
      <c r="M177" s="274"/>
      <c r="N177" s="275"/>
    </row>
    <row r="178" spans="1:14" s="8" customFormat="1" ht="15.75" x14ac:dyDescent="0.25">
      <c r="A178" s="136"/>
      <c r="B178" s="137"/>
      <c r="C178" s="138"/>
      <c r="D178" s="137"/>
      <c r="E178" s="137"/>
      <c r="F178" s="138"/>
      <c r="G178" s="61">
        <f t="shared" si="3"/>
        <v>0</v>
      </c>
      <c r="H178" s="20"/>
      <c r="I178" s="21"/>
      <c r="J178" s="273"/>
      <c r="K178" s="274"/>
      <c r="L178" s="274"/>
      <c r="M178" s="274"/>
      <c r="N178" s="275"/>
    </row>
    <row r="179" spans="1:14" s="8" customFormat="1" ht="15.75" x14ac:dyDescent="0.25">
      <c r="A179" s="136"/>
      <c r="B179" s="137"/>
      <c r="C179" s="138"/>
      <c r="D179" s="137"/>
      <c r="E179" s="137"/>
      <c r="F179" s="138"/>
      <c r="G179" s="61">
        <f t="shared" si="3"/>
        <v>0</v>
      </c>
      <c r="H179" s="20"/>
      <c r="I179" s="21"/>
      <c r="J179" s="273"/>
      <c r="K179" s="274"/>
      <c r="L179" s="274"/>
      <c r="M179" s="274"/>
      <c r="N179" s="275"/>
    </row>
    <row r="180" spans="1:14" s="8" customFormat="1" ht="15.75" x14ac:dyDescent="0.25">
      <c r="A180" s="136"/>
      <c r="B180" s="137"/>
      <c r="C180" s="138"/>
      <c r="D180" s="137"/>
      <c r="E180" s="137"/>
      <c r="F180" s="138"/>
      <c r="G180" s="61">
        <f t="shared" si="3"/>
        <v>0</v>
      </c>
      <c r="H180" s="20"/>
      <c r="I180" s="21"/>
      <c r="J180" s="273"/>
      <c r="K180" s="274"/>
      <c r="L180" s="274"/>
      <c r="M180" s="274"/>
      <c r="N180" s="275"/>
    </row>
    <row r="181" spans="1:14" s="8" customFormat="1" ht="15.75" x14ac:dyDescent="0.25">
      <c r="A181" s="136"/>
      <c r="B181" s="137"/>
      <c r="C181" s="138"/>
      <c r="D181" s="137"/>
      <c r="E181" s="137"/>
      <c r="F181" s="138"/>
      <c r="G181" s="61">
        <f t="shared" si="3"/>
        <v>0</v>
      </c>
      <c r="H181" s="20"/>
      <c r="I181" s="21"/>
      <c r="J181" s="273"/>
      <c r="K181" s="274"/>
      <c r="L181" s="274"/>
      <c r="M181" s="274"/>
      <c r="N181" s="275"/>
    </row>
    <row r="182" spans="1:14" s="8" customFormat="1" ht="15.75" x14ac:dyDescent="0.25">
      <c r="A182" s="136"/>
      <c r="B182" s="137"/>
      <c r="C182" s="138"/>
      <c r="D182" s="137"/>
      <c r="E182" s="137"/>
      <c r="F182" s="138"/>
      <c r="G182" s="61">
        <f t="shared" si="3"/>
        <v>0</v>
      </c>
      <c r="H182" s="20"/>
      <c r="I182" s="21"/>
      <c r="J182" s="273"/>
      <c r="K182" s="274"/>
      <c r="L182" s="274"/>
      <c r="M182" s="274"/>
      <c r="N182" s="275"/>
    </row>
    <row r="183" spans="1:14" s="16" customFormat="1" ht="15.75" x14ac:dyDescent="0.25">
      <c r="A183" s="119" t="s">
        <v>70</v>
      </c>
      <c r="B183" s="60"/>
      <c r="C183" s="61">
        <f>SUM(C170:C182)</f>
        <v>0</v>
      </c>
      <c r="D183" s="61"/>
      <c r="E183" s="61"/>
      <c r="F183" s="61"/>
      <c r="G183" s="61">
        <f>SUM(G170:G182)</f>
        <v>0</v>
      </c>
      <c r="H183" s="22"/>
      <c r="I183" s="23"/>
      <c r="J183" s="273"/>
      <c r="K183" s="274"/>
      <c r="L183" s="274"/>
      <c r="M183" s="274"/>
      <c r="N183" s="275"/>
    </row>
    <row r="184" spans="1:14" s="8" customFormat="1" ht="15.75" x14ac:dyDescent="0.25">
      <c r="A184" s="139" t="s">
        <v>143</v>
      </c>
      <c r="B184" s="137"/>
      <c r="C184" s="138"/>
      <c r="D184" s="137"/>
      <c r="E184" s="137"/>
      <c r="F184" s="138"/>
      <c r="G184" s="61">
        <f t="shared" si="3"/>
        <v>0</v>
      </c>
      <c r="H184" s="20"/>
      <c r="I184" s="21"/>
      <c r="J184" s="273"/>
      <c r="K184" s="274"/>
      <c r="L184" s="274"/>
      <c r="M184" s="274"/>
      <c r="N184" s="275"/>
    </row>
    <row r="185" spans="1:14" s="8" customFormat="1" ht="15.75" x14ac:dyDescent="0.25">
      <c r="A185" s="136"/>
      <c r="B185" s="137"/>
      <c r="C185" s="138"/>
      <c r="D185" s="137"/>
      <c r="E185" s="137"/>
      <c r="F185" s="138"/>
      <c r="G185" s="61">
        <f t="shared" si="3"/>
        <v>0</v>
      </c>
      <c r="H185" s="20"/>
      <c r="I185" s="21"/>
      <c r="J185" s="273"/>
      <c r="K185" s="274"/>
      <c r="L185" s="274"/>
      <c r="M185" s="274"/>
      <c r="N185" s="275"/>
    </row>
    <row r="186" spans="1:14" s="16" customFormat="1" ht="15.75" x14ac:dyDescent="0.25">
      <c r="A186" s="119" t="s">
        <v>145</v>
      </c>
      <c r="B186" s="60"/>
      <c r="C186" s="61"/>
      <c r="D186" s="62"/>
      <c r="E186" s="62"/>
      <c r="F186" s="61"/>
      <c r="G186" s="61">
        <f>SUM(G184:G185)</f>
        <v>0</v>
      </c>
      <c r="H186" s="22"/>
      <c r="I186" s="23"/>
      <c r="J186" s="273"/>
      <c r="K186" s="274"/>
      <c r="L186" s="274"/>
      <c r="M186" s="274"/>
      <c r="N186" s="275"/>
    </row>
    <row r="187" spans="1:14" s="8" customFormat="1" ht="15.75" x14ac:dyDescent="0.25">
      <c r="A187" s="139" t="s">
        <v>144</v>
      </c>
      <c r="B187" s="137"/>
      <c r="C187" s="138"/>
      <c r="D187" s="137"/>
      <c r="E187" s="137"/>
      <c r="F187" s="138"/>
      <c r="G187" s="61">
        <f t="shared" si="3"/>
        <v>0</v>
      </c>
      <c r="H187" s="20"/>
      <c r="I187" s="21"/>
      <c r="J187" s="273"/>
      <c r="K187" s="274"/>
      <c r="L187" s="274"/>
      <c r="M187" s="274"/>
      <c r="N187" s="275"/>
    </row>
    <row r="188" spans="1:14" s="8" customFormat="1" ht="15.75" x14ac:dyDescent="0.25">
      <c r="A188" s="136"/>
      <c r="B188" s="137"/>
      <c r="C188" s="138"/>
      <c r="D188" s="137"/>
      <c r="E188" s="137"/>
      <c r="F188" s="138"/>
      <c r="G188" s="61">
        <f t="shared" si="3"/>
        <v>0</v>
      </c>
      <c r="H188" s="20"/>
      <c r="I188" s="21"/>
      <c r="J188" s="273"/>
      <c r="K188" s="274"/>
      <c r="L188" s="274"/>
      <c r="M188" s="274"/>
      <c r="N188" s="275"/>
    </row>
    <row r="189" spans="1:14" s="16" customFormat="1" ht="15.75" x14ac:dyDescent="0.25">
      <c r="A189" s="60" t="s">
        <v>146</v>
      </c>
      <c r="B189" s="60"/>
      <c r="C189" s="61"/>
      <c r="D189" s="62"/>
      <c r="E189" s="62"/>
      <c r="F189" s="61"/>
      <c r="G189" s="229">
        <f>SUM(G187:G188)</f>
        <v>0</v>
      </c>
      <c r="H189" s="22"/>
      <c r="I189" s="25"/>
      <c r="J189" s="276"/>
      <c r="K189" s="277"/>
      <c r="L189" s="277"/>
      <c r="M189" s="277"/>
      <c r="N189" s="278"/>
    </row>
    <row r="190" spans="1:14" s="8" customFormat="1" ht="15.75" x14ac:dyDescent="0.25">
      <c r="A190" s="143" t="s">
        <v>24</v>
      </c>
      <c r="B190" s="134"/>
      <c r="C190" s="135"/>
      <c r="D190" s="134"/>
      <c r="E190" s="134"/>
      <c r="F190" s="135"/>
      <c r="G190" s="61">
        <f t="shared" ref="G190:G201" si="4">PRODUCT(C190:F190)</f>
        <v>0</v>
      </c>
      <c r="H190" s="17"/>
      <c r="I190" s="18"/>
      <c r="J190" s="279"/>
      <c r="K190" s="280"/>
      <c r="L190" s="280"/>
      <c r="M190" s="280"/>
      <c r="N190" s="281"/>
    </row>
    <row r="191" spans="1:14" s="8" customFormat="1" ht="15.75" x14ac:dyDescent="0.25">
      <c r="A191" s="136"/>
      <c r="B191" s="137"/>
      <c r="C191" s="138"/>
      <c r="D191" s="137"/>
      <c r="E191" s="137"/>
      <c r="F191" s="138"/>
      <c r="G191" s="61">
        <f t="shared" si="4"/>
        <v>0</v>
      </c>
      <c r="H191" s="20"/>
      <c r="I191" s="21"/>
      <c r="J191" s="273"/>
      <c r="K191" s="274"/>
      <c r="L191" s="274"/>
      <c r="M191" s="274"/>
      <c r="N191" s="275"/>
    </row>
    <row r="192" spans="1:14" s="8" customFormat="1" ht="15.75" x14ac:dyDescent="0.25">
      <c r="A192" s="136"/>
      <c r="B192" s="137"/>
      <c r="C192" s="138"/>
      <c r="D192" s="137"/>
      <c r="E192" s="137"/>
      <c r="F192" s="138"/>
      <c r="G192" s="61">
        <f t="shared" si="4"/>
        <v>0</v>
      </c>
      <c r="H192" s="20"/>
      <c r="I192" s="21"/>
      <c r="J192" s="273"/>
      <c r="K192" s="274"/>
      <c r="L192" s="274"/>
      <c r="M192" s="274"/>
      <c r="N192" s="275"/>
    </row>
    <row r="193" spans="1:14" s="8" customFormat="1" ht="15.75" x14ac:dyDescent="0.25">
      <c r="A193" s="136"/>
      <c r="B193" s="137"/>
      <c r="C193" s="138"/>
      <c r="D193" s="137"/>
      <c r="E193" s="137"/>
      <c r="F193" s="138"/>
      <c r="G193" s="61">
        <f t="shared" si="4"/>
        <v>0</v>
      </c>
      <c r="H193" s="20"/>
      <c r="I193" s="21"/>
      <c r="J193" s="273"/>
      <c r="K193" s="274"/>
      <c r="L193" s="274"/>
      <c r="M193" s="274"/>
      <c r="N193" s="275"/>
    </row>
    <row r="194" spans="1:14" s="8" customFormat="1" ht="15.75" x14ac:dyDescent="0.25">
      <c r="A194" s="136"/>
      <c r="B194" s="137"/>
      <c r="C194" s="138"/>
      <c r="D194" s="137"/>
      <c r="E194" s="137"/>
      <c r="F194" s="138"/>
      <c r="G194" s="61">
        <f t="shared" si="4"/>
        <v>0</v>
      </c>
      <c r="H194" s="20"/>
      <c r="I194" s="21"/>
      <c r="J194" s="273"/>
      <c r="K194" s="274"/>
      <c r="L194" s="274"/>
      <c r="M194" s="274"/>
      <c r="N194" s="275"/>
    </row>
    <row r="195" spans="1:14" s="8" customFormat="1" ht="15.75" x14ac:dyDescent="0.25">
      <c r="A195" s="136"/>
      <c r="B195" s="137"/>
      <c r="C195" s="138"/>
      <c r="D195" s="137"/>
      <c r="E195" s="137"/>
      <c r="F195" s="138"/>
      <c r="G195" s="61">
        <f t="shared" si="4"/>
        <v>0</v>
      </c>
      <c r="H195" s="20"/>
      <c r="I195" s="21"/>
      <c r="J195" s="273"/>
      <c r="K195" s="274"/>
      <c r="L195" s="274"/>
      <c r="M195" s="274"/>
      <c r="N195" s="275"/>
    </row>
    <row r="196" spans="1:14" s="8" customFormat="1" ht="15.75" x14ac:dyDescent="0.25">
      <c r="A196" s="136"/>
      <c r="B196" s="137"/>
      <c r="C196" s="138"/>
      <c r="D196" s="137"/>
      <c r="E196" s="137"/>
      <c r="F196" s="138"/>
      <c r="G196" s="61">
        <f t="shared" si="4"/>
        <v>0</v>
      </c>
      <c r="H196" s="20"/>
      <c r="I196" s="21"/>
      <c r="J196" s="273"/>
      <c r="K196" s="274"/>
      <c r="L196" s="274"/>
      <c r="M196" s="274"/>
      <c r="N196" s="275"/>
    </row>
    <row r="197" spans="1:14" s="8" customFormat="1" ht="15.75" x14ac:dyDescent="0.25">
      <c r="A197" s="136"/>
      <c r="B197" s="137"/>
      <c r="C197" s="138"/>
      <c r="D197" s="137"/>
      <c r="E197" s="137"/>
      <c r="F197" s="138"/>
      <c r="G197" s="61">
        <f t="shared" si="4"/>
        <v>0</v>
      </c>
      <c r="H197" s="20"/>
      <c r="I197" s="21"/>
      <c r="J197" s="273"/>
      <c r="K197" s="274"/>
      <c r="L197" s="274"/>
      <c r="M197" s="274"/>
      <c r="N197" s="275"/>
    </row>
    <row r="198" spans="1:14" s="8" customFormat="1" ht="15.75" x14ac:dyDescent="0.25">
      <c r="A198" s="136"/>
      <c r="B198" s="137"/>
      <c r="C198" s="138"/>
      <c r="D198" s="137"/>
      <c r="E198" s="137"/>
      <c r="F198" s="138"/>
      <c r="G198" s="61">
        <f t="shared" si="4"/>
        <v>0</v>
      </c>
      <c r="H198" s="20"/>
      <c r="I198" s="21"/>
      <c r="J198" s="273"/>
      <c r="K198" s="274"/>
      <c r="L198" s="274"/>
      <c r="M198" s="274"/>
      <c r="N198" s="275"/>
    </row>
    <row r="199" spans="1:14" s="16" customFormat="1" ht="15.75" x14ac:dyDescent="0.25">
      <c r="A199" s="119" t="s">
        <v>70</v>
      </c>
      <c r="B199" s="60"/>
      <c r="C199" s="61">
        <f>SUM(C190:C198)</f>
        <v>0</v>
      </c>
      <c r="D199" s="61"/>
      <c r="E199" s="61"/>
      <c r="F199" s="61"/>
      <c r="G199" s="61">
        <f>SUM(G190:G198)</f>
        <v>0</v>
      </c>
      <c r="H199" s="22"/>
      <c r="I199" s="23"/>
      <c r="J199" s="273"/>
      <c r="K199" s="274"/>
      <c r="L199" s="274"/>
      <c r="M199" s="274"/>
      <c r="N199" s="275"/>
    </row>
    <row r="200" spans="1:14" s="8" customFormat="1" ht="15.75" x14ac:dyDescent="0.25">
      <c r="A200" s="139" t="s">
        <v>143</v>
      </c>
      <c r="B200" s="137"/>
      <c r="C200" s="138"/>
      <c r="D200" s="137"/>
      <c r="E200" s="137"/>
      <c r="F200" s="138"/>
      <c r="G200" s="61">
        <f t="shared" si="4"/>
        <v>0</v>
      </c>
      <c r="H200" s="20"/>
      <c r="I200" s="21"/>
      <c r="J200" s="273"/>
      <c r="K200" s="274"/>
      <c r="L200" s="274"/>
      <c r="M200" s="274"/>
      <c r="N200" s="275"/>
    </row>
    <row r="201" spans="1:14" s="8" customFormat="1" ht="15.75" x14ac:dyDescent="0.25">
      <c r="A201" s="136"/>
      <c r="B201" s="137"/>
      <c r="C201" s="138"/>
      <c r="D201" s="137"/>
      <c r="E201" s="137"/>
      <c r="F201" s="138"/>
      <c r="G201" s="61">
        <f t="shared" si="4"/>
        <v>0</v>
      </c>
      <c r="H201" s="20"/>
      <c r="I201" s="21"/>
      <c r="J201" s="273"/>
      <c r="K201" s="274"/>
      <c r="L201" s="274"/>
      <c r="M201" s="274"/>
      <c r="N201" s="275"/>
    </row>
    <row r="202" spans="1:14" s="16" customFormat="1" ht="15.75" x14ac:dyDescent="0.25">
      <c r="A202" s="119" t="s">
        <v>145</v>
      </c>
      <c r="B202" s="60"/>
      <c r="C202" s="61"/>
      <c r="D202" s="62"/>
      <c r="E202" s="62"/>
      <c r="F202" s="61"/>
      <c r="G202" s="61">
        <f>SUM(G200:G201)</f>
        <v>0</v>
      </c>
      <c r="H202" s="22"/>
      <c r="I202" s="23"/>
      <c r="J202" s="273"/>
      <c r="K202" s="274"/>
      <c r="L202" s="274"/>
      <c r="M202" s="274"/>
      <c r="N202" s="275"/>
    </row>
    <row r="203" spans="1:14" s="8" customFormat="1" ht="15.75" x14ac:dyDescent="0.25">
      <c r="A203" s="139" t="s">
        <v>144</v>
      </c>
      <c r="B203" s="137"/>
      <c r="C203" s="138"/>
      <c r="D203" s="137"/>
      <c r="E203" s="137"/>
      <c r="F203" s="138"/>
      <c r="G203" s="61">
        <f>PRODUCT(C203:F203)</f>
        <v>0</v>
      </c>
      <c r="H203" s="20"/>
      <c r="I203" s="21"/>
      <c r="J203" s="273"/>
      <c r="K203" s="274"/>
      <c r="L203" s="274"/>
      <c r="M203" s="274"/>
      <c r="N203" s="275"/>
    </row>
    <row r="204" spans="1:14" s="8" customFormat="1" ht="15.75" x14ac:dyDescent="0.25">
      <c r="A204" s="136"/>
      <c r="B204" s="137"/>
      <c r="C204" s="138"/>
      <c r="D204" s="137"/>
      <c r="E204" s="137"/>
      <c r="F204" s="138"/>
      <c r="G204" s="61">
        <f>PRODUCT(C204:F204)</f>
        <v>0</v>
      </c>
      <c r="H204" s="20"/>
      <c r="I204" s="21"/>
      <c r="J204" s="273"/>
      <c r="K204" s="274"/>
      <c r="L204" s="274"/>
      <c r="M204" s="274"/>
      <c r="N204" s="275"/>
    </row>
    <row r="205" spans="1:14" s="16" customFormat="1" ht="15.75" x14ac:dyDescent="0.25">
      <c r="A205" s="119" t="s">
        <v>146</v>
      </c>
      <c r="B205" s="118"/>
      <c r="C205" s="229"/>
      <c r="D205" s="230"/>
      <c r="E205" s="230"/>
      <c r="F205" s="229"/>
      <c r="G205" s="229">
        <f>SUM(G203:G204)</f>
        <v>0</v>
      </c>
      <c r="H205" s="24"/>
      <c r="I205" s="25"/>
      <c r="J205" s="276"/>
      <c r="K205" s="277"/>
      <c r="L205" s="277"/>
      <c r="M205" s="277"/>
      <c r="N205" s="278"/>
    </row>
    <row r="206" spans="1:14" s="8" customFormat="1" ht="15.75" x14ac:dyDescent="0.25">
      <c r="A206" s="143" t="s">
        <v>151</v>
      </c>
      <c r="B206" s="134"/>
      <c r="C206" s="135"/>
      <c r="D206" s="134"/>
      <c r="E206" s="134"/>
      <c r="F206" s="135"/>
      <c r="G206" s="61">
        <f t="shared" ref="G206:G217" si="5">PRODUCT(C206:F206)</f>
        <v>0</v>
      </c>
      <c r="H206" s="17"/>
      <c r="I206" s="18"/>
      <c r="J206" s="279"/>
      <c r="K206" s="280"/>
      <c r="L206" s="280"/>
      <c r="M206" s="280"/>
      <c r="N206" s="281"/>
    </row>
    <row r="207" spans="1:14" s="8" customFormat="1" ht="15.75" x14ac:dyDescent="0.25">
      <c r="A207" s="136"/>
      <c r="B207" s="137"/>
      <c r="C207" s="138"/>
      <c r="D207" s="137"/>
      <c r="E207" s="137"/>
      <c r="F207" s="138"/>
      <c r="G207" s="61">
        <f t="shared" si="5"/>
        <v>0</v>
      </c>
      <c r="H207" s="20"/>
      <c r="I207" s="21"/>
      <c r="J207" s="273"/>
      <c r="K207" s="274"/>
      <c r="L207" s="274"/>
      <c r="M207" s="274"/>
      <c r="N207" s="275"/>
    </row>
    <row r="208" spans="1:14" s="8" customFormat="1" ht="15.75" x14ac:dyDescent="0.25">
      <c r="A208" s="136"/>
      <c r="B208" s="137"/>
      <c r="C208" s="138"/>
      <c r="D208" s="137"/>
      <c r="E208" s="137"/>
      <c r="F208" s="138"/>
      <c r="G208" s="61">
        <f t="shared" si="5"/>
        <v>0</v>
      </c>
      <c r="H208" s="20"/>
      <c r="I208" s="21"/>
      <c r="J208" s="273"/>
      <c r="K208" s="274"/>
      <c r="L208" s="274"/>
      <c r="M208" s="274"/>
      <c r="N208" s="275"/>
    </row>
    <row r="209" spans="1:14" s="8" customFormat="1" ht="15.75" x14ac:dyDescent="0.25">
      <c r="A209" s="136"/>
      <c r="B209" s="137"/>
      <c r="C209" s="138"/>
      <c r="D209" s="137"/>
      <c r="E209" s="137"/>
      <c r="F209" s="138"/>
      <c r="G209" s="61">
        <f t="shared" si="5"/>
        <v>0</v>
      </c>
      <c r="H209" s="20"/>
      <c r="I209" s="21"/>
      <c r="J209" s="273"/>
      <c r="K209" s="274"/>
      <c r="L209" s="274"/>
      <c r="M209" s="274"/>
      <c r="N209" s="275"/>
    </row>
    <row r="210" spans="1:14" s="8" customFormat="1" ht="15.75" x14ac:dyDescent="0.25">
      <c r="A210" s="136"/>
      <c r="B210" s="137"/>
      <c r="C210" s="138"/>
      <c r="D210" s="137"/>
      <c r="E210" s="137"/>
      <c r="F210" s="138"/>
      <c r="G210" s="61">
        <f t="shared" si="5"/>
        <v>0</v>
      </c>
      <c r="H210" s="20"/>
      <c r="I210" s="21"/>
      <c r="J210" s="273"/>
      <c r="K210" s="274"/>
      <c r="L210" s="274"/>
      <c r="M210" s="274"/>
      <c r="N210" s="275"/>
    </row>
    <row r="211" spans="1:14" s="8" customFormat="1" ht="15.75" x14ac:dyDescent="0.25">
      <c r="A211" s="136"/>
      <c r="B211" s="137"/>
      <c r="C211" s="138"/>
      <c r="D211" s="137"/>
      <c r="E211" s="137"/>
      <c r="F211" s="138"/>
      <c r="G211" s="61">
        <f t="shared" si="5"/>
        <v>0</v>
      </c>
      <c r="H211" s="20"/>
      <c r="I211" s="21"/>
      <c r="J211" s="273"/>
      <c r="K211" s="274"/>
      <c r="L211" s="274"/>
      <c r="M211" s="274"/>
      <c r="N211" s="275"/>
    </row>
    <row r="212" spans="1:14" s="8" customFormat="1" ht="15.75" x14ac:dyDescent="0.25">
      <c r="A212" s="136"/>
      <c r="B212" s="137"/>
      <c r="C212" s="138"/>
      <c r="D212" s="137"/>
      <c r="E212" s="137"/>
      <c r="F212" s="138"/>
      <c r="G212" s="61">
        <f t="shared" si="5"/>
        <v>0</v>
      </c>
      <c r="H212" s="20"/>
      <c r="I212" s="21"/>
      <c r="J212" s="273"/>
      <c r="K212" s="274"/>
      <c r="L212" s="274"/>
      <c r="M212" s="274"/>
      <c r="N212" s="275"/>
    </row>
    <row r="213" spans="1:14" s="8" customFormat="1" ht="15.75" x14ac:dyDescent="0.25">
      <c r="A213" s="136"/>
      <c r="B213" s="137"/>
      <c r="C213" s="138"/>
      <c r="D213" s="137"/>
      <c r="E213" s="137"/>
      <c r="F213" s="138"/>
      <c r="G213" s="61">
        <f t="shared" si="5"/>
        <v>0</v>
      </c>
      <c r="H213" s="20"/>
      <c r="I213" s="21"/>
      <c r="J213" s="273"/>
      <c r="K213" s="274"/>
      <c r="L213" s="274"/>
      <c r="M213" s="274"/>
      <c r="N213" s="275"/>
    </row>
    <row r="214" spans="1:14" s="8" customFormat="1" ht="15.75" x14ac:dyDescent="0.25">
      <c r="A214" s="136"/>
      <c r="B214" s="137"/>
      <c r="C214" s="138"/>
      <c r="D214" s="137"/>
      <c r="E214" s="137"/>
      <c r="F214" s="138"/>
      <c r="G214" s="61">
        <f t="shared" si="5"/>
        <v>0</v>
      </c>
      <c r="H214" s="20"/>
      <c r="I214" s="21"/>
      <c r="J214" s="273"/>
      <c r="K214" s="274"/>
      <c r="L214" s="274"/>
      <c r="M214" s="274"/>
      <c r="N214" s="275"/>
    </row>
    <row r="215" spans="1:14" s="16" customFormat="1" ht="15.75" x14ac:dyDescent="0.25">
      <c r="A215" s="119" t="s">
        <v>70</v>
      </c>
      <c r="B215" s="60"/>
      <c r="C215" s="61">
        <f>SUM(C206:C214)</f>
        <v>0</v>
      </c>
      <c r="D215" s="61"/>
      <c r="E215" s="61"/>
      <c r="F215" s="61"/>
      <c r="G215" s="61">
        <f>SUM(G206:G214)</f>
        <v>0</v>
      </c>
      <c r="H215" s="22"/>
      <c r="I215" s="23"/>
      <c r="J215" s="273"/>
      <c r="K215" s="274"/>
      <c r="L215" s="274"/>
      <c r="M215" s="274"/>
      <c r="N215" s="275"/>
    </row>
    <row r="216" spans="1:14" s="8" customFormat="1" ht="15.75" x14ac:dyDescent="0.25">
      <c r="A216" s="139" t="s">
        <v>143</v>
      </c>
      <c r="B216" s="137"/>
      <c r="C216" s="138"/>
      <c r="D216" s="137"/>
      <c r="E216" s="137"/>
      <c r="F216" s="138"/>
      <c r="G216" s="61">
        <f t="shared" si="5"/>
        <v>0</v>
      </c>
      <c r="H216" s="20"/>
      <c r="I216" s="21"/>
      <c r="J216" s="273"/>
      <c r="K216" s="274"/>
      <c r="L216" s="274"/>
      <c r="M216" s="274"/>
      <c r="N216" s="275"/>
    </row>
    <row r="217" spans="1:14" s="8" customFormat="1" ht="15.75" x14ac:dyDescent="0.25">
      <c r="A217" s="136"/>
      <c r="B217" s="137"/>
      <c r="C217" s="138"/>
      <c r="D217" s="137"/>
      <c r="E217" s="137"/>
      <c r="F217" s="138"/>
      <c r="G217" s="61">
        <f t="shared" si="5"/>
        <v>0</v>
      </c>
      <c r="H217" s="20"/>
      <c r="I217" s="21"/>
      <c r="J217" s="273"/>
      <c r="K217" s="274"/>
      <c r="L217" s="274"/>
      <c r="M217" s="274"/>
      <c r="N217" s="275"/>
    </row>
    <row r="218" spans="1:14" s="16" customFormat="1" ht="15.75" x14ac:dyDescent="0.25">
      <c r="A218" s="119" t="s">
        <v>145</v>
      </c>
      <c r="B218" s="60"/>
      <c r="C218" s="61"/>
      <c r="D218" s="62"/>
      <c r="E218" s="62"/>
      <c r="F218" s="61"/>
      <c r="G218" s="61">
        <f>SUM(G216:G217)</f>
        <v>0</v>
      </c>
      <c r="H218" s="22"/>
      <c r="I218" s="23"/>
      <c r="J218" s="273"/>
      <c r="K218" s="274"/>
      <c r="L218" s="274"/>
      <c r="M218" s="274"/>
      <c r="N218" s="275"/>
    </row>
    <row r="219" spans="1:14" s="8" customFormat="1" ht="15.75" x14ac:dyDescent="0.25">
      <c r="A219" s="139" t="s">
        <v>144</v>
      </c>
      <c r="B219" s="137"/>
      <c r="C219" s="138"/>
      <c r="D219" s="137"/>
      <c r="E219" s="137"/>
      <c r="F219" s="138"/>
      <c r="G219" s="61">
        <f>PRODUCT(C219:F219)</f>
        <v>0</v>
      </c>
      <c r="H219" s="20"/>
      <c r="I219" s="21"/>
      <c r="J219" s="273"/>
      <c r="K219" s="274"/>
      <c r="L219" s="274"/>
      <c r="M219" s="274"/>
      <c r="N219" s="275"/>
    </row>
    <row r="220" spans="1:14" s="8" customFormat="1" ht="15.75" x14ac:dyDescent="0.25">
      <c r="A220" s="136"/>
      <c r="B220" s="137"/>
      <c r="C220" s="138"/>
      <c r="D220" s="137"/>
      <c r="E220" s="137"/>
      <c r="F220" s="138"/>
      <c r="G220" s="61">
        <f>PRODUCT(C220:F220)</f>
        <v>0</v>
      </c>
      <c r="H220" s="20"/>
      <c r="I220" s="21"/>
      <c r="J220" s="273"/>
      <c r="K220" s="274"/>
      <c r="L220" s="274"/>
      <c r="M220" s="274"/>
      <c r="N220" s="275"/>
    </row>
    <row r="221" spans="1:14" s="16" customFormat="1" ht="15.75" x14ac:dyDescent="0.25">
      <c r="A221" s="119" t="s">
        <v>146</v>
      </c>
      <c r="B221" s="118"/>
      <c r="C221" s="229"/>
      <c r="D221" s="230"/>
      <c r="E221" s="230"/>
      <c r="F221" s="229"/>
      <c r="G221" s="229">
        <f>SUM(G219:G220)</f>
        <v>0</v>
      </c>
      <c r="H221" s="22"/>
      <c r="I221" s="25"/>
      <c r="J221" s="276"/>
      <c r="K221" s="277"/>
      <c r="L221" s="277"/>
      <c r="M221" s="277"/>
      <c r="N221" s="278"/>
    </row>
    <row r="222" spans="1:14" s="8" customFormat="1" ht="15.75" x14ac:dyDescent="0.25">
      <c r="A222" s="143" t="s">
        <v>154</v>
      </c>
      <c r="B222" s="134"/>
      <c r="C222" s="135"/>
      <c r="D222" s="134"/>
      <c r="E222" s="134"/>
      <c r="F222" s="135"/>
      <c r="G222" s="61">
        <f t="shared" ref="G222:G233" si="6">PRODUCT(C222:F222)</f>
        <v>0</v>
      </c>
      <c r="H222" s="17"/>
      <c r="I222" s="18"/>
      <c r="J222" s="279"/>
      <c r="K222" s="280"/>
      <c r="L222" s="280"/>
      <c r="M222" s="280"/>
      <c r="N222" s="281"/>
    </row>
    <row r="223" spans="1:14" s="8" customFormat="1" ht="15.75" x14ac:dyDescent="0.25">
      <c r="A223" s="136"/>
      <c r="B223" s="137"/>
      <c r="C223" s="138"/>
      <c r="D223" s="137"/>
      <c r="E223" s="137"/>
      <c r="F223" s="138"/>
      <c r="G223" s="61">
        <f t="shared" si="6"/>
        <v>0</v>
      </c>
      <c r="H223" s="20"/>
      <c r="I223" s="21"/>
      <c r="J223" s="273"/>
      <c r="K223" s="274"/>
      <c r="L223" s="274"/>
      <c r="M223" s="274"/>
      <c r="N223" s="275"/>
    </row>
    <row r="224" spans="1:14" s="8" customFormat="1" ht="15.75" x14ac:dyDescent="0.25">
      <c r="A224" s="136"/>
      <c r="B224" s="137"/>
      <c r="C224" s="138"/>
      <c r="D224" s="137"/>
      <c r="E224" s="137"/>
      <c r="F224" s="138"/>
      <c r="G224" s="61">
        <f t="shared" si="6"/>
        <v>0</v>
      </c>
      <c r="H224" s="20"/>
      <c r="I224" s="21"/>
      <c r="J224" s="273"/>
      <c r="K224" s="274"/>
      <c r="L224" s="274"/>
      <c r="M224" s="274"/>
      <c r="N224" s="275"/>
    </row>
    <row r="225" spans="1:14" s="8" customFormat="1" ht="15.75" x14ac:dyDescent="0.25">
      <c r="A225" s="136"/>
      <c r="B225" s="137"/>
      <c r="C225" s="138"/>
      <c r="D225" s="137"/>
      <c r="E225" s="137"/>
      <c r="F225" s="138"/>
      <c r="G225" s="61">
        <f t="shared" si="6"/>
        <v>0</v>
      </c>
      <c r="H225" s="20"/>
      <c r="I225" s="21"/>
      <c r="J225" s="273"/>
      <c r="K225" s="274"/>
      <c r="L225" s="274"/>
      <c r="M225" s="274"/>
      <c r="N225" s="275"/>
    </row>
    <row r="226" spans="1:14" s="8" customFormat="1" ht="15.75" x14ac:dyDescent="0.25">
      <c r="A226" s="136"/>
      <c r="B226" s="137"/>
      <c r="C226" s="138"/>
      <c r="D226" s="137"/>
      <c r="E226" s="137"/>
      <c r="F226" s="138"/>
      <c r="G226" s="61">
        <f t="shared" si="6"/>
        <v>0</v>
      </c>
      <c r="H226" s="20"/>
      <c r="I226" s="21"/>
      <c r="J226" s="273"/>
      <c r="K226" s="274"/>
      <c r="L226" s="274"/>
      <c r="M226" s="274"/>
      <c r="N226" s="275"/>
    </row>
    <row r="227" spans="1:14" s="8" customFormat="1" ht="15.75" x14ac:dyDescent="0.25">
      <c r="A227" s="136"/>
      <c r="B227" s="137"/>
      <c r="C227" s="138"/>
      <c r="D227" s="137"/>
      <c r="E227" s="137"/>
      <c r="F227" s="138"/>
      <c r="G227" s="61">
        <f t="shared" si="6"/>
        <v>0</v>
      </c>
      <c r="H227" s="20"/>
      <c r="I227" s="21"/>
      <c r="J227" s="273"/>
      <c r="K227" s="274"/>
      <c r="L227" s="274"/>
      <c r="M227" s="274"/>
      <c r="N227" s="275"/>
    </row>
    <row r="228" spans="1:14" s="8" customFormat="1" ht="15.75" x14ac:dyDescent="0.25">
      <c r="A228" s="136"/>
      <c r="B228" s="137"/>
      <c r="C228" s="138"/>
      <c r="D228" s="137"/>
      <c r="E228" s="137"/>
      <c r="F228" s="138"/>
      <c r="G228" s="61">
        <f t="shared" si="6"/>
        <v>0</v>
      </c>
      <c r="H228" s="20"/>
      <c r="I228" s="21"/>
      <c r="J228" s="273"/>
      <c r="K228" s="274"/>
      <c r="L228" s="274"/>
      <c r="M228" s="274"/>
      <c r="N228" s="275"/>
    </row>
    <row r="229" spans="1:14" s="8" customFormat="1" ht="15.75" x14ac:dyDescent="0.25">
      <c r="A229" s="136"/>
      <c r="B229" s="137"/>
      <c r="C229" s="138"/>
      <c r="D229" s="137"/>
      <c r="E229" s="137"/>
      <c r="F229" s="138"/>
      <c r="G229" s="61">
        <f t="shared" si="6"/>
        <v>0</v>
      </c>
      <c r="H229" s="20"/>
      <c r="I229" s="21"/>
      <c r="J229" s="273"/>
      <c r="K229" s="274"/>
      <c r="L229" s="274"/>
      <c r="M229" s="274"/>
      <c r="N229" s="275"/>
    </row>
    <row r="230" spans="1:14" s="8" customFormat="1" ht="15.75" x14ac:dyDescent="0.25">
      <c r="A230" s="136"/>
      <c r="B230" s="137"/>
      <c r="C230" s="138"/>
      <c r="D230" s="137"/>
      <c r="E230" s="137"/>
      <c r="F230" s="138"/>
      <c r="G230" s="61">
        <f t="shared" si="6"/>
        <v>0</v>
      </c>
      <c r="H230" s="20"/>
      <c r="I230" s="21"/>
      <c r="J230" s="273"/>
      <c r="K230" s="274"/>
      <c r="L230" s="274"/>
      <c r="M230" s="274"/>
      <c r="N230" s="275"/>
    </row>
    <row r="231" spans="1:14" s="16" customFormat="1" ht="15.75" x14ac:dyDescent="0.25">
      <c r="A231" s="119" t="s">
        <v>70</v>
      </c>
      <c r="B231" s="60"/>
      <c r="C231" s="61">
        <f>SUM(C222:C230)</f>
        <v>0</v>
      </c>
      <c r="D231" s="61"/>
      <c r="E231" s="61"/>
      <c r="F231" s="61"/>
      <c r="G231" s="61">
        <f>SUM(G222:G230)</f>
        <v>0</v>
      </c>
      <c r="H231" s="22"/>
      <c r="I231" s="23"/>
      <c r="J231" s="273"/>
      <c r="K231" s="274"/>
      <c r="L231" s="274"/>
      <c r="M231" s="274"/>
      <c r="N231" s="275"/>
    </row>
    <row r="232" spans="1:14" s="8" customFormat="1" ht="15.75" x14ac:dyDescent="0.25">
      <c r="A232" s="139" t="s">
        <v>143</v>
      </c>
      <c r="B232" s="137"/>
      <c r="C232" s="138"/>
      <c r="D232" s="137"/>
      <c r="E232" s="137"/>
      <c r="F232" s="138"/>
      <c r="G232" s="61">
        <f t="shared" si="6"/>
        <v>0</v>
      </c>
      <c r="H232" s="20"/>
      <c r="I232" s="21"/>
      <c r="J232" s="273"/>
      <c r="K232" s="274"/>
      <c r="L232" s="274"/>
      <c r="M232" s="274"/>
      <c r="N232" s="275"/>
    </row>
    <row r="233" spans="1:14" s="8" customFormat="1" ht="15.75" x14ac:dyDescent="0.25">
      <c r="A233" s="136"/>
      <c r="B233" s="137"/>
      <c r="C233" s="138"/>
      <c r="D233" s="137"/>
      <c r="E233" s="137"/>
      <c r="F233" s="138"/>
      <c r="G233" s="61">
        <f t="shared" si="6"/>
        <v>0</v>
      </c>
      <c r="H233" s="20"/>
      <c r="I233" s="21"/>
      <c r="J233" s="273"/>
      <c r="K233" s="274"/>
      <c r="L233" s="274"/>
      <c r="M233" s="274"/>
      <c r="N233" s="275"/>
    </row>
    <row r="234" spans="1:14" s="16" customFormat="1" ht="15.75" x14ac:dyDescent="0.25">
      <c r="A234" s="119" t="s">
        <v>145</v>
      </c>
      <c r="B234" s="60"/>
      <c r="C234" s="61"/>
      <c r="D234" s="62"/>
      <c r="E234" s="62"/>
      <c r="F234" s="61"/>
      <c r="G234" s="61">
        <f>SUM(G232:G233)</f>
        <v>0</v>
      </c>
      <c r="H234" s="22"/>
      <c r="I234" s="23"/>
      <c r="J234" s="273"/>
      <c r="K234" s="274"/>
      <c r="L234" s="274"/>
      <c r="M234" s="274"/>
      <c r="N234" s="275"/>
    </row>
    <row r="235" spans="1:14" s="8" customFormat="1" ht="15.75" x14ac:dyDescent="0.25">
      <c r="A235" s="139" t="s">
        <v>144</v>
      </c>
      <c r="B235" s="137"/>
      <c r="C235" s="138"/>
      <c r="D235" s="137"/>
      <c r="E235" s="137"/>
      <c r="F235" s="138"/>
      <c r="G235" s="61">
        <f>PRODUCT(C235:F235)</f>
        <v>0</v>
      </c>
      <c r="H235" s="20"/>
      <c r="I235" s="21"/>
      <c r="J235" s="273"/>
      <c r="K235" s="274"/>
      <c r="L235" s="274"/>
      <c r="M235" s="274"/>
      <c r="N235" s="275"/>
    </row>
    <row r="236" spans="1:14" s="8" customFormat="1" ht="15.75" x14ac:dyDescent="0.25">
      <c r="A236" s="136"/>
      <c r="B236" s="137"/>
      <c r="C236" s="138"/>
      <c r="D236" s="137"/>
      <c r="E236" s="137"/>
      <c r="F236" s="138"/>
      <c r="G236" s="61">
        <f>PRODUCT(C236:F236)</f>
        <v>0</v>
      </c>
      <c r="H236" s="20"/>
      <c r="I236" s="21"/>
      <c r="J236" s="273"/>
      <c r="K236" s="274"/>
      <c r="L236" s="274"/>
      <c r="M236" s="274"/>
      <c r="N236" s="275"/>
    </row>
    <row r="237" spans="1:14" s="16" customFormat="1" ht="15.75" x14ac:dyDescent="0.25">
      <c r="A237" s="119" t="s">
        <v>146</v>
      </c>
      <c r="B237" s="118"/>
      <c r="C237" s="229"/>
      <c r="D237" s="230"/>
      <c r="E237" s="230"/>
      <c r="F237" s="229"/>
      <c r="G237" s="229">
        <f>SUM(G235:G236)</f>
        <v>0</v>
      </c>
      <c r="H237" s="24"/>
      <c r="I237" s="25"/>
      <c r="J237" s="276"/>
      <c r="K237" s="277"/>
      <c r="L237" s="277"/>
      <c r="M237" s="277"/>
      <c r="N237" s="278"/>
    </row>
    <row r="238" spans="1:14" s="8" customFormat="1" ht="15.75" x14ac:dyDescent="0.25">
      <c r="A238" s="143" t="s">
        <v>160</v>
      </c>
      <c r="B238" s="134"/>
      <c r="C238" s="135"/>
      <c r="D238" s="134"/>
      <c r="E238" s="134"/>
      <c r="F238" s="135"/>
      <c r="G238" s="61">
        <f t="shared" ref="G238:G249" si="7">PRODUCT(C238:F238)</f>
        <v>0</v>
      </c>
      <c r="H238" s="17"/>
      <c r="I238" s="18"/>
      <c r="J238" s="279"/>
      <c r="K238" s="280"/>
      <c r="L238" s="280"/>
      <c r="M238" s="280"/>
      <c r="N238" s="281"/>
    </row>
    <row r="239" spans="1:14" s="8" customFormat="1" ht="15.75" x14ac:dyDescent="0.25">
      <c r="A239" s="136"/>
      <c r="B239" s="137"/>
      <c r="C239" s="138"/>
      <c r="D239" s="137"/>
      <c r="E239" s="137"/>
      <c r="F239" s="138"/>
      <c r="G239" s="61">
        <f t="shared" si="7"/>
        <v>0</v>
      </c>
      <c r="H239" s="20"/>
      <c r="I239" s="21"/>
      <c r="J239" s="273"/>
      <c r="K239" s="274"/>
      <c r="L239" s="274"/>
      <c r="M239" s="274"/>
      <c r="N239" s="275"/>
    </row>
    <row r="240" spans="1:14" s="8" customFormat="1" ht="15.75" x14ac:dyDescent="0.25">
      <c r="A240" s="136"/>
      <c r="B240" s="137"/>
      <c r="C240" s="138"/>
      <c r="D240" s="137"/>
      <c r="E240" s="137"/>
      <c r="F240" s="138"/>
      <c r="G240" s="61">
        <f t="shared" si="7"/>
        <v>0</v>
      </c>
      <c r="H240" s="20"/>
      <c r="I240" s="21"/>
      <c r="J240" s="273"/>
      <c r="K240" s="274"/>
      <c r="L240" s="274"/>
      <c r="M240" s="274"/>
      <c r="N240" s="275"/>
    </row>
    <row r="241" spans="1:14" s="8" customFormat="1" ht="15.75" x14ac:dyDescent="0.25">
      <c r="A241" s="136"/>
      <c r="B241" s="137"/>
      <c r="C241" s="138"/>
      <c r="D241" s="137"/>
      <c r="E241" s="137"/>
      <c r="F241" s="138"/>
      <c r="G241" s="61">
        <f t="shared" si="7"/>
        <v>0</v>
      </c>
      <c r="H241" s="20"/>
      <c r="I241" s="21"/>
      <c r="J241" s="273"/>
      <c r="K241" s="274"/>
      <c r="L241" s="274"/>
      <c r="M241" s="274"/>
      <c r="N241" s="275"/>
    </row>
    <row r="242" spans="1:14" s="8" customFormat="1" ht="15.75" x14ac:dyDescent="0.25">
      <c r="A242" s="136"/>
      <c r="B242" s="137"/>
      <c r="C242" s="138"/>
      <c r="D242" s="137"/>
      <c r="E242" s="137"/>
      <c r="F242" s="138"/>
      <c r="G242" s="61">
        <f t="shared" si="7"/>
        <v>0</v>
      </c>
      <c r="H242" s="20"/>
      <c r="I242" s="21"/>
      <c r="J242" s="273"/>
      <c r="K242" s="274"/>
      <c r="L242" s="274"/>
      <c r="M242" s="274"/>
      <c r="N242" s="275"/>
    </row>
    <row r="243" spans="1:14" s="8" customFormat="1" ht="15.75" x14ac:dyDescent="0.25">
      <c r="A243" s="136"/>
      <c r="B243" s="137"/>
      <c r="C243" s="138"/>
      <c r="D243" s="137"/>
      <c r="E243" s="137"/>
      <c r="F243" s="138"/>
      <c r="G243" s="61">
        <f t="shared" si="7"/>
        <v>0</v>
      </c>
      <c r="H243" s="20"/>
      <c r="I243" s="21"/>
      <c r="J243" s="273"/>
      <c r="K243" s="274"/>
      <c r="L243" s="274"/>
      <c r="M243" s="274"/>
      <c r="N243" s="275"/>
    </row>
    <row r="244" spans="1:14" s="8" customFormat="1" ht="15.75" x14ac:dyDescent="0.25">
      <c r="A244" s="136"/>
      <c r="B244" s="137"/>
      <c r="C244" s="138"/>
      <c r="D244" s="137"/>
      <c r="E244" s="137"/>
      <c r="F244" s="138"/>
      <c r="G244" s="61">
        <f t="shared" si="7"/>
        <v>0</v>
      </c>
      <c r="H244" s="20"/>
      <c r="I244" s="21"/>
      <c r="J244" s="273"/>
      <c r="K244" s="274"/>
      <c r="L244" s="274"/>
      <c r="M244" s="274"/>
      <c r="N244" s="275"/>
    </row>
    <row r="245" spans="1:14" s="8" customFormat="1" ht="15.75" x14ac:dyDescent="0.25">
      <c r="A245" s="136"/>
      <c r="B245" s="137"/>
      <c r="C245" s="138"/>
      <c r="D245" s="137"/>
      <c r="E245" s="137"/>
      <c r="F245" s="138"/>
      <c r="G245" s="61">
        <f t="shared" si="7"/>
        <v>0</v>
      </c>
      <c r="H245" s="20"/>
      <c r="I245" s="21"/>
      <c r="J245" s="273"/>
      <c r="K245" s="274"/>
      <c r="L245" s="274"/>
      <c r="M245" s="274"/>
      <c r="N245" s="275"/>
    </row>
    <row r="246" spans="1:14" s="8" customFormat="1" ht="15.75" x14ac:dyDescent="0.25">
      <c r="A246" s="136"/>
      <c r="B246" s="137"/>
      <c r="C246" s="138"/>
      <c r="D246" s="137"/>
      <c r="E246" s="137"/>
      <c r="F246" s="138"/>
      <c r="G246" s="61">
        <f t="shared" si="7"/>
        <v>0</v>
      </c>
      <c r="H246" s="20"/>
      <c r="I246" s="21"/>
      <c r="J246" s="273"/>
      <c r="K246" s="274"/>
      <c r="L246" s="274"/>
      <c r="M246" s="274"/>
      <c r="N246" s="275"/>
    </row>
    <row r="247" spans="1:14" s="16" customFormat="1" ht="15.75" x14ac:dyDescent="0.25">
      <c r="A247" s="119" t="s">
        <v>70</v>
      </c>
      <c r="B247" s="60"/>
      <c r="C247" s="61">
        <f>SUM(C238:C246)</f>
        <v>0</v>
      </c>
      <c r="D247" s="61"/>
      <c r="E247" s="61"/>
      <c r="F247" s="61"/>
      <c r="G247" s="61">
        <f>SUM(G238:G246)</f>
        <v>0</v>
      </c>
      <c r="H247" s="22"/>
      <c r="I247" s="23"/>
      <c r="J247" s="273"/>
      <c r="K247" s="274"/>
      <c r="L247" s="274"/>
      <c r="M247" s="274"/>
      <c r="N247" s="275"/>
    </row>
    <row r="248" spans="1:14" s="8" customFormat="1" ht="15.75" x14ac:dyDescent="0.25">
      <c r="A248" s="139" t="s">
        <v>143</v>
      </c>
      <c r="B248" s="137"/>
      <c r="C248" s="138"/>
      <c r="D248" s="137"/>
      <c r="E248" s="137"/>
      <c r="F248" s="138"/>
      <c r="G248" s="61">
        <f t="shared" si="7"/>
        <v>0</v>
      </c>
      <c r="H248" s="20"/>
      <c r="I248" s="21"/>
      <c r="J248" s="273"/>
      <c r="K248" s="274"/>
      <c r="L248" s="274"/>
      <c r="M248" s="274"/>
      <c r="N248" s="275"/>
    </row>
    <row r="249" spans="1:14" s="8" customFormat="1" ht="15.75" x14ac:dyDescent="0.25">
      <c r="A249" s="136"/>
      <c r="B249" s="137"/>
      <c r="C249" s="138"/>
      <c r="D249" s="137"/>
      <c r="E249" s="137"/>
      <c r="F249" s="138"/>
      <c r="G249" s="61">
        <f t="shared" si="7"/>
        <v>0</v>
      </c>
      <c r="H249" s="20"/>
      <c r="I249" s="21"/>
      <c r="J249" s="273"/>
      <c r="K249" s="274"/>
      <c r="L249" s="274"/>
      <c r="M249" s="274"/>
      <c r="N249" s="275"/>
    </row>
    <row r="250" spans="1:14" s="16" customFormat="1" ht="15.75" x14ac:dyDescent="0.25">
      <c r="A250" s="119" t="s">
        <v>145</v>
      </c>
      <c r="B250" s="60"/>
      <c r="C250" s="61"/>
      <c r="D250" s="62"/>
      <c r="E250" s="62"/>
      <c r="F250" s="61"/>
      <c r="G250" s="61">
        <f>SUM(G248:G249)</f>
        <v>0</v>
      </c>
      <c r="H250" s="22"/>
      <c r="I250" s="23"/>
      <c r="J250" s="273"/>
      <c r="K250" s="274"/>
      <c r="L250" s="274"/>
      <c r="M250" s="274"/>
      <c r="N250" s="275"/>
    </row>
    <row r="251" spans="1:14" s="8" customFormat="1" ht="15.75" x14ac:dyDescent="0.25">
      <c r="A251" s="139" t="s">
        <v>144</v>
      </c>
      <c r="B251" s="137"/>
      <c r="C251" s="138"/>
      <c r="D251" s="137"/>
      <c r="E251" s="137"/>
      <c r="F251" s="138"/>
      <c r="G251" s="61">
        <f>PRODUCT(C251:F251)</f>
        <v>0</v>
      </c>
      <c r="H251" s="20"/>
      <c r="I251" s="21"/>
      <c r="J251" s="273"/>
      <c r="K251" s="274"/>
      <c r="L251" s="274"/>
      <c r="M251" s="274"/>
      <c r="N251" s="275"/>
    </row>
    <row r="252" spans="1:14" s="8" customFormat="1" ht="15.75" x14ac:dyDescent="0.25">
      <c r="A252" s="136"/>
      <c r="B252" s="137"/>
      <c r="C252" s="138"/>
      <c r="D252" s="137"/>
      <c r="E252" s="137"/>
      <c r="F252" s="138"/>
      <c r="G252" s="61">
        <f>PRODUCT(C252:F252)</f>
        <v>0</v>
      </c>
      <c r="H252" s="20"/>
      <c r="I252" s="21"/>
      <c r="J252" s="273"/>
      <c r="K252" s="274"/>
      <c r="L252" s="274"/>
      <c r="M252" s="274"/>
      <c r="N252" s="275"/>
    </row>
    <row r="253" spans="1:14" s="16" customFormat="1" ht="15.75" x14ac:dyDescent="0.25">
      <c r="A253" s="119" t="s">
        <v>146</v>
      </c>
      <c r="B253" s="118"/>
      <c r="C253" s="229"/>
      <c r="D253" s="230"/>
      <c r="E253" s="230"/>
      <c r="F253" s="229"/>
      <c r="G253" s="229">
        <f>SUM(G251:G252)</f>
        <v>0</v>
      </c>
      <c r="H253" s="24"/>
      <c r="I253" s="25"/>
      <c r="J253" s="276"/>
      <c r="K253" s="277"/>
      <c r="L253" s="277"/>
      <c r="M253" s="277"/>
      <c r="N253" s="278"/>
    </row>
    <row r="254" spans="1:14" s="8" customFormat="1" ht="15.75" x14ac:dyDescent="0.25">
      <c r="A254" s="143" t="s">
        <v>161</v>
      </c>
      <c r="B254" s="134"/>
      <c r="C254" s="135"/>
      <c r="D254" s="134"/>
      <c r="E254" s="134"/>
      <c r="F254" s="135"/>
      <c r="G254" s="61">
        <f t="shared" ref="G254:G265" si="8">PRODUCT(C254:F254)</f>
        <v>0</v>
      </c>
      <c r="H254" s="17"/>
      <c r="I254" s="18"/>
      <c r="J254" s="279"/>
      <c r="K254" s="280"/>
      <c r="L254" s="280"/>
      <c r="M254" s="280"/>
      <c r="N254" s="281"/>
    </row>
    <row r="255" spans="1:14" s="8" customFormat="1" ht="15.75" x14ac:dyDescent="0.25">
      <c r="A255" s="136"/>
      <c r="B255" s="137"/>
      <c r="C255" s="138"/>
      <c r="D255" s="137"/>
      <c r="E255" s="137"/>
      <c r="F255" s="138"/>
      <c r="G255" s="61">
        <f t="shared" si="8"/>
        <v>0</v>
      </c>
      <c r="H255" s="20"/>
      <c r="I255" s="21"/>
      <c r="J255" s="273"/>
      <c r="K255" s="274"/>
      <c r="L255" s="274"/>
      <c r="M255" s="274"/>
      <c r="N255" s="275"/>
    </row>
    <row r="256" spans="1:14" s="8" customFormat="1" ht="15.75" x14ac:dyDescent="0.25">
      <c r="A256" s="136"/>
      <c r="B256" s="137"/>
      <c r="C256" s="138"/>
      <c r="D256" s="137"/>
      <c r="E256" s="137"/>
      <c r="F256" s="138"/>
      <c r="G256" s="61">
        <f t="shared" si="8"/>
        <v>0</v>
      </c>
      <c r="H256" s="20"/>
      <c r="I256" s="21"/>
      <c r="J256" s="273"/>
      <c r="K256" s="274"/>
      <c r="L256" s="274"/>
      <c r="M256" s="274"/>
      <c r="N256" s="275"/>
    </row>
    <row r="257" spans="1:14" s="8" customFormat="1" ht="15.75" x14ac:dyDescent="0.25">
      <c r="A257" s="136"/>
      <c r="B257" s="137"/>
      <c r="C257" s="138"/>
      <c r="D257" s="137"/>
      <c r="E257" s="137"/>
      <c r="F257" s="138"/>
      <c r="G257" s="61">
        <f t="shared" si="8"/>
        <v>0</v>
      </c>
      <c r="H257" s="20"/>
      <c r="I257" s="21"/>
      <c r="J257" s="273"/>
      <c r="K257" s="274"/>
      <c r="L257" s="274"/>
      <c r="M257" s="274"/>
      <c r="N257" s="275"/>
    </row>
    <row r="258" spans="1:14" s="8" customFormat="1" ht="15.75" x14ac:dyDescent="0.25">
      <c r="A258" s="136"/>
      <c r="B258" s="137"/>
      <c r="C258" s="138"/>
      <c r="D258" s="137"/>
      <c r="E258" s="137"/>
      <c r="F258" s="138"/>
      <c r="G258" s="61">
        <f t="shared" si="8"/>
        <v>0</v>
      </c>
      <c r="H258" s="20"/>
      <c r="I258" s="21"/>
      <c r="J258" s="273"/>
      <c r="K258" s="274"/>
      <c r="L258" s="274"/>
      <c r="M258" s="274"/>
      <c r="N258" s="275"/>
    </row>
    <row r="259" spans="1:14" s="8" customFormat="1" ht="15.75" x14ac:dyDescent="0.25">
      <c r="A259" s="136"/>
      <c r="B259" s="137"/>
      <c r="C259" s="138"/>
      <c r="D259" s="137"/>
      <c r="E259" s="137"/>
      <c r="F259" s="138"/>
      <c r="G259" s="61">
        <f t="shared" si="8"/>
        <v>0</v>
      </c>
      <c r="H259" s="20"/>
      <c r="I259" s="21"/>
      <c r="J259" s="273"/>
      <c r="K259" s="274"/>
      <c r="L259" s="274"/>
      <c r="M259" s="274"/>
      <c r="N259" s="275"/>
    </row>
    <row r="260" spans="1:14" s="8" customFormat="1" ht="15.75" x14ac:dyDescent="0.25">
      <c r="A260" s="136"/>
      <c r="B260" s="137"/>
      <c r="C260" s="138"/>
      <c r="D260" s="137"/>
      <c r="E260" s="137"/>
      <c r="F260" s="138"/>
      <c r="G260" s="61">
        <f t="shared" si="8"/>
        <v>0</v>
      </c>
      <c r="H260" s="20"/>
      <c r="I260" s="21"/>
      <c r="J260" s="273"/>
      <c r="K260" s="274"/>
      <c r="L260" s="274"/>
      <c r="M260" s="274"/>
      <c r="N260" s="275"/>
    </row>
    <row r="261" spans="1:14" s="8" customFormat="1" ht="15.75" x14ac:dyDescent="0.25">
      <c r="A261" s="136"/>
      <c r="B261" s="137"/>
      <c r="C261" s="138"/>
      <c r="D261" s="137"/>
      <c r="E261" s="137"/>
      <c r="F261" s="138"/>
      <c r="G261" s="61">
        <f t="shared" si="8"/>
        <v>0</v>
      </c>
      <c r="H261" s="20"/>
      <c r="I261" s="21"/>
      <c r="J261" s="273"/>
      <c r="K261" s="274"/>
      <c r="L261" s="274"/>
      <c r="M261" s="274"/>
      <c r="N261" s="275"/>
    </row>
    <row r="262" spans="1:14" s="8" customFormat="1" ht="15.75" x14ac:dyDescent="0.25">
      <c r="A262" s="136"/>
      <c r="B262" s="137"/>
      <c r="C262" s="138"/>
      <c r="D262" s="137"/>
      <c r="E262" s="137"/>
      <c r="F262" s="138"/>
      <c r="G262" s="61">
        <f t="shared" si="8"/>
        <v>0</v>
      </c>
      <c r="H262" s="20"/>
      <c r="I262" s="21"/>
      <c r="J262" s="273"/>
      <c r="K262" s="274"/>
      <c r="L262" s="274"/>
      <c r="M262" s="274"/>
      <c r="N262" s="275"/>
    </row>
    <row r="263" spans="1:14" s="16" customFormat="1" ht="15.75" x14ac:dyDescent="0.25">
      <c r="A263" s="119" t="s">
        <v>70</v>
      </c>
      <c r="B263" s="60"/>
      <c r="C263" s="61">
        <f>SUM(C254:C262)</f>
        <v>0</v>
      </c>
      <c r="D263" s="61"/>
      <c r="E263" s="61"/>
      <c r="F263" s="61"/>
      <c r="G263" s="61">
        <f>SUM(G254:G262)</f>
        <v>0</v>
      </c>
      <c r="H263" s="22"/>
      <c r="I263" s="23"/>
      <c r="J263" s="273"/>
      <c r="K263" s="274"/>
      <c r="L263" s="274"/>
      <c r="M263" s="274"/>
      <c r="N263" s="275"/>
    </row>
    <row r="264" spans="1:14" s="8" customFormat="1" ht="15.75" x14ac:dyDescent="0.25">
      <c r="A264" s="139" t="s">
        <v>143</v>
      </c>
      <c r="B264" s="137"/>
      <c r="C264" s="138"/>
      <c r="D264" s="137"/>
      <c r="E264" s="137"/>
      <c r="F264" s="138"/>
      <c r="G264" s="61">
        <f t="shared" si="8"/>
        <v>0</v>
      </c>
      <c r="H264" s="20"/>
      <c r="I264" s="21"/>
      <c r="J264" s="273"/>
      <c r="K264" s="274"/>
      <c r="L264" s="274"/>
      <c r="M264" s="274"/>
      <c r="N264" s="275"/>
    </row>
    <row r="265" spans="1:14" s="8" customFormat="1" ht="15.75" x14ac:dyDescent="0.25">
      <c r="A265" s="136"/>
      <c r="B265" s="137"/>
      <c r="C265" s="138"/>
      <c r="D265" s="137"/>
      <c r="E265" s="137"/>
      <c r="F265" s="138"/>
      <c r="G265" s="61">
        <f t="shared" si="8"/>
        <v>0</v>
      </c>
      <c r="H265" s="20"/>
      <c r="I265" s="21"/>
      <c r="J265" s="273"/>
      <c r="K265" s="274"/>
      <c r="L265" s="274"/>
      <c r="M265" s="274"/>
      <c r="N265" s="275"/>
    </row>
    <row r="266" spans="1:14" s="16" customFormat="1" ht="15.75" x14ac:dyDescent="0.25">
      <c r="A266" s="119" t="s">
        <v>145</v>
      </c>
      <c r="B266" s="60"/>
      <c r="C266" s="61"/>
      <c r="D266" s="62"/>
      <c r="E266" s="62"/>
      <c r="F266" s="61"/>
      <c r="G266" s="61">
        <f>SUM(G264:G265)</f>
        <v>0</v>
      </c>
      <c r="H266" s="22"/>
      <c r="I266" s="23"/>
      <c r="J266" s="273"/>
      <c r="K266" s="274"/>
      <c r="L266" s="274"/>
      <c r="M266" s="274"/>
      <c r="N266" s="275"/>
    </row>
    <row r="267" spans="1:14" s="8" customFormat="1" ht="15.75" x14ac:dyDescent="0.25">
      <c r="A267" s="139" t="s">
        <v>144</v>
      </c>
      <c r="B267" s="137"/>
      <c r="C267" s="138"/>
      <c r="D267" s="137"/>
      <c r="E267" s="137"/>
      <c r="F267" s="138"/>
      <c r="G267" s="61">
        <f>PRODUCT(C267:F267)</f>
        <v>0</v>
      </c>
      <c r="H267" s="20"/>
      <c r="I267" s="21"/>
      <c r="J267" s="273"/>
      <c r="K267" s="274"/>
      <c r="L267" s="274"/>
      <c r="M267" s="274"/>
      <c r="N267" s="275"/>
    </row>
    <row r="268" spans="1:14" s="8" customFormat="1" ht="15.75" x14ac:dyDescent="0.25">
      <c r="A268" s="136"/>
      <c r="B268" s="137"/>
      <c r="C268" s="138"/>
      <c r="D268" s="137"/>
      <c r="E268" s="137"/>
      <c r="F268" s="138"/>
      <c r="G268" s="61">
        <f>PRODUCT(C268:F268)</f>
        <v>0</v>
      </c>
      <c r="H268" s="20"/>
      <c r="I268" s="21"/>
      <c r="J268" s="273"/>
      <c r="K268" s="274"/>
      <c r="L268" s="274"/>
      <c r="M268" s="274"/>
      <c r="N268" s="275"/>
    </row>
    <row r="269" spans="1:14" s="16" customFormat="1" ht="15.75" x14ac:dyDescent="0.25">
      <c r="A269" s="119" t="s">
        <v>146</v>
      </c>
      <c r="B269" s="118"/>
      <c r="C269" s="229"/>
      <c r="D269" s="230"/>
      <c r="E269" s="230"/>
      <c r="F269" s="229"/>
      <c r="G269" s="229">
        <f>SUM(G267:G268)</f>
        <v>0</v>
      </c>
      <c r="H269" s="24"/>
      <c r="I269" s="25"/>
      <c r="J269" s="276"/>
      <c r="K269" s="277"/>
      <c r="L269" s="277"/>
      <c r="M269" s="277"/>
      <c r="N269" s="278"/>
    </row>
    <row r="270" spans="1:14" s="8" customFormat="1" ht="15.75" x14ac:dyDescent="0.25">
      <c r="A270" s="143" t="s">
        <v>162</v>
      </c>
      <c r="B270" s="134"/>
      <c r="C270" s="135"/>
      <c r="D270" s="134"/>
      <c r="E270" s="134"/>
      <c r="F270" s="135"/>
      <c r="G270" s="61">
        <f t="shared" ref="G270:G281" si="9">PRODUCT(C270:F270)</f>
        <v>0</v>
      </c>
      <c r="H270" s="17"/>
      <c r="I270" s="18"/>
      <c r="J270" s="279"/>
      <c r="K270" s="280"/>
      <c r="L270" s="280"/>
      <c r="M270" s="280"/>
      <c r="N270" s="281"/>
    </row>
    <row r="271" spans="1:14" s="8" customFormat="1" ht="15.75" x14ac:dyDescent="0.25">
      <c r="A271" s="136"/>
      <c r="B271" s="137"/>
      <c r="C271" s="138"/>
      <c r="D271" s="137"/>
      <c r="E271" s="137"/>
      <c r="F271" s="138"/>
      <c r="G271" s="61">
        <f t="shared" si="9"/>
        <v>0</v>
      </c>
      <c r="H271" s="20"/>
      <c r="I271" s="21"/>
      <c r="J271" s="273"/>
      <c r="K271" s="274"/>
      <c r="L271" s="274"/>
      <c r="M271" s="274"/>
      <c r="N271" s="275"/>
    </row>
    <row r="272" spans="1:14" s="8" customFormat="1" ht="15.75" x14ac:dyDescent="0.25">
      <c r="A272" s="136"/>
      <c r="B272" s="137"/>
      <c r="C272" s="138"/>
      <c r="D272" s="137"/>
      <c r="E272" s="137"/>
      <c r="F272" s="138"/>
      <c r="G272" s="61">
        <f t="shared" si="9"/>
        <v>0</v>
      </c>
      <c r="H272" s="20"/>
      <c r="I272" s="21"/>
      <c r="J272" s="273"/>
      <c r="K272" s="274"/>
      <c r="L272" s="274"/>
      <c r="M272" s="274"/>
      <c r="N272" s="275"/>
    </row>
    <row r="273" spans="1:14" s="8" customFormat="1" ht="15.75" x14ac:dyDescent="0.25">
      <c r="A273" s="136"/>
      <c r="B273" s="137"/>
      <c r="C273" s="138"/>
      <c r="D273" s="137"/>
      <c r="E273" s="137"/>
      <c r="F273" s="138"/>
      <c r="G273" s="61">
        <f t="shared" si="9"/>
        <v>0</v>
      </c>
      <c r="H273" s="20"/>
      <c r="I273" s="21"/>
      <c r="J273" s="273"/>
      <c r="K273" s="274"/>
      <c r="L273" s="274"/>
      <c r="M273" s="274"/>
      <c r="N273" s="275"/>
    </row>
    <row r="274" spans="1:14" s="8" customFormat="1" ht="15.75" x14ac:dyDescent="0.25">
      <c r="A274" s="136"/>
      <c r="B274" s="137"/>
      <c r="C274" s="138"/>
      <c r="D274" s="137"/>
      <c r="E274" s="137"/>
      <c r="F274" s="138"/>
      <c r="G274" s="61">
        <f t="shared" si="9"/>
        <v>0</v>
      </c>
      <c r="H274" s="20"/>
      <c r="I274" s="21"/>
      <c r="J274" s="273"/>
      <c r="K274" s="274"/>
      <c r="L274" s="274"/>
      <c r="M274" s="274"/>
      <c r="N274" s="275"/>
    </row>
    <row r="275" spans="1:14" s="8" customFormat="1" ht="15.75" x14ac:dyDescent="0.25">
      <c r="A275" s="136"/>
      <c r="B275" s="137"/>
      <c r="C275" s="138"/>
      <c r="D275" s="137"/>
      <c r="E275" s="137"/>
      <c r="F275" s="138"/>
      <c r="G275" s="61">
        <f t="shared" si="9"/>
        <v>0</v>
      </c>
      <c r="H275" s="20"/>
      <c r="I275" s="21"/>
      <c r="J275" s="273"/>
      <c r="K275" s="274"/>
      <c r="L275" s="274"/>
      <c r="M275" s="274"/>
      <c r="N275" s="275"/>
    </row>
    <row r="276" spans="1:14" s="8" customFormat="1" ht="15.75" x14ac:dyDescent="0.25">
      <c r="A276" s="136"/>
      <c r="B276" s="137"/>
      <c r="C276" s="138"/>
      <c r="D276" s="137"/>
      <c r="E276" s="137"/>
      <c r="F276" s="138"/>
      <c r="G276" s="61">
        <f t="shared" si="9"/>
        <v>0</v>
      </c>
      <c r="H276" s="20"/>
      <c r="I276" s="21"/>
      <c r="J276" s="273"/>
      <c r="K276" s="274"/>
      <c r="L276" s="274"/>
      <c r="M276" s="274"/>
      <c r="N276" s="275"/>
    </row>
    <row r="277" spans="1:14" s="8" customFormat="1" ht="15.75" x14ac:dyDescent="0.25">
      <c r="A277" s="136"/>
      <c r="B277" s="137"/>
      <c r="C277" s="138"/>
      <c r="D277" s="137"/>
      <c r="E277" s="137"/>
      <c r="F277" s="138"/>
      <c r="G277" s="61">
        <f t="shared" si="9"/>
        <v>0</v>
      </c>
      <c r="H277" s="20"/>
      <c r="I277" s="21"/>
      <c r="J277" s="273"/>
      <c r="K277" s="274"/>
      <c r="L277" s="274"/>
      <c r="M277" s="274"/>
      <c r="N277" s="275"/>
    </row>
    <row r="278" spans="1:14" s="8" customFormat="1" ht="15.75" x14ac:dyDescent="0.25">
      <c r="A278" s="136"/>
      <c r="B278" s="137"/>
      <c r="C278" s="138"/>
      <c r="D278" s="137"/>
      <c r="E278" s="137"/>
      <c r="F278" s="138"/>
      <c r="G278" s="61">
        <f t="shared" si="9"/>
        <v>0</v>
      </c>
      <c r="H278" s="20"/>
      <c r="I278" s="21"/>
      <c r="J278" s="273"/>
      <c r="K278" s="274"/>
      <c r="L278" s="274"/>
      <c r="M278" s="274"/>
      <c r="N278" s="275"/>
    </row>
    <row r="279" spans="1:14" s="16" customFormat="1" ht="15.75" x14ac:dyDescent="0.25">
      <c r="A279" s="119" t="s">
        <v>70</v>
      </c>
      <c r="B279" s="60"/>
      <c r="C279" s="61">
        <f>SUM(C270:C278)</f>
        <v>0</v>
      </c>
      <c r="D279" s="61"/>
      <c r="E279" s="61"/>
      <c r="F279" s="61"/>
      <c r="G279" s="61">
        <f>SUM(G270:G278)</f>
        <v>0</v>
      </c>
      <c r="H279" s="22"/>
      <c r="I279" s="23"/>
      <c r="J279" s="273"/>
      <c r="K279" s="274"/>
      <c r="L279" s="274"/>
      <c r="M279" s="274"/>
      <c r="N279" s="275"/>
    </row>
    <row r="280" spans="1:14" s="8" customFormat="1" ht="15.75" x14ac:dyDescent="0.25">
      <c r="A280" s="139" t="s">
        <v>143</v>
      </c>
      <c r="B280" s="137"/>
      <c r="C280" s="138"/>
      <c r="D280" s="137"/>
      <c r="E280" s="137"/>
      <c r="F280" s="138"/>
      <c r="G280" s="61">
        <f t="shared" si="9"/>
        <v>0</v>
      </c>
      <c r="H280" s="20"/>
      <c r="I280" s="21"/>
      <c r="J280" s="273"/>
      <c r="K280" s="274"/>
      <c r="L280" s="274"/>
      <c r="M280" s="274"/>
      <c r="N280" s="275"/>
    </row>
    <row r="281" spans="1:14" s="8" customFormat="1" ht="15.75" x14ac:dyDescent="0.25">
      <c r="A281" s="136"/>
      <c r="B281" s="137"/>
      <c r="C281" s="138"/>
      <c r="D281" s="137"/>
      <c r="E281" s="137"/>
      <c r="F281" s="138"/>
      <c r="G281" s="61">
        <f t="shared" si="9"/>
        <v>0</v>
      </c>
      <c r="H281" s="20"/>
      <c r="I281" s="21"/>
      <c r="J281" s="273"/>
      <c r="K281" s="274"/>
      <c r="L281" s="274"/>
      <c r="M281" s="274"/>
      <c r="N281" s="275"/>
    </row>
    <row r="282" spans="1:14" s="16" customFormat="1" ht="15.75" x14ac:dyDescent="0.25">
      <c r="A282" s="119" t="s">
        <v>145</v>
      </c>
      <c r="B282" s="60"/>
      <c r="C282" s="61"/>
      <c r="D282" s="62"/>
      <c r="E282" s="62"/>
      <c r="F282" s="61"/>
      <c r="G282" s="61">
        <f>SUM(G280:G281)</f>
        <v>0</v>
      </c>
      <c r="H282" s="22"/>
      <c r="I282" s="23"/>
      <c r="J282" s="273"/>
      <c r="K282" s="274"/>
      <c r="L282" s="274"/>
      <c r="M282" s="274"/>
      <c r="N282" s="275"/>
    </row>
    <row r="283" spans="1:14" s="8" customFormat="1" ht="15.75" x14ac:dyDescent="0.25">
      <c r="A283" s="139" t="s">
        <v>144</v>
      </c>
      <c r="B283" s="137"/>
      <c r="C283" s="138"/>
      <c r="D283" s="137"/>
      <c r="E283" s="137"/>
      <c r="F283" s="138"/>
      <c r="G283" s="61">
        <f>PRODUCT(C283:F283)</f>
        <v>0</v>
      </c>
      <c r="H283" s="20"/>
      <c r="I283" s="21"/>
      <c r="J283" s="273"/>
      <c r="K283" s="274"/>
      <c r="L283" s="274"/>
      <c r="M283" s="274"/>
      <c r="N283" s="275"/>
    </row>
    <row r="284" spans="1:14" s="8" customFormat="1" ht="15.75" x14ac:dyDescent="0.25">
      <c r="A284" s="136"/>
      <c r="B284" s="137"/>
      <c r="C284" s="138"/>
      <c r="D284" s="137"/>
      <c r="E284" s="137"/>
      <c r="F284" s="138"/>
      <c r="G284" s="61">
        <f>PRODUCT(C284:F284)</f>
        <v>0</v>
      </c>
      <c r="H284" s="20"/>
      <c r="I284" s="21"/>
      <c r="J284" s="273"/>
      <c r="K284" s="274"/>
      <c r="L284" s="274"/>
      <c r="M284" s="274"/>
      <c r="N284" s="275"/>
    </row>
    <row r="285" spans="1:14" s="16" customFormat="1" ht="15.75" x14ac:dyDescent="0.25">
      <c r="A285" s="119" t="s">
        <v>146</v>
      </c>
      <c r="B285" s="118"/>
      <c r="C285" s="229"/>
      <c r="D285" s="230"/>
      <c r="E285" s="230"/>
      <c r="F285" s="229"/>
      <c r="G285" s="229">
        <f>SUM(G283:G284)</f>
        <v>0</v>
      </c>
      <c r="H285" s="24"/>
      <c r="I285" s="25"/>
      <c r="J285" s="276"/>
      <c r="K285" s="277"/>
      <c r="L285" s="277"/>
      <c r="M285" s="277"/>
      <c r="N285" s="278"/>
    </row>
    <row r="286" spans="1:14" s="8" customFormat="1" ht="15.75" x14ac:dyDescent="0.25">
      <c r="A286" s="143" t="s">
        <v>163</v>
      </c>
      <c r="B286" s="134"/>
      <c r="C286" s="135"/>
      <c r="D286" s="134"/>
      <c r="E286" s="134"/>
      <c r="F286" s="135"/>
      <c r="G286" s="61">
        <f t="shared" ref="G286:G297" si="10">PRODUCT(C286:F286)</f>
        <v>0</v>
      </c>
      <c r="H286" s="17"/>
      <c r="I286" s="18"/>
      <c r="J286" s="279"/>
      <c r="K286" s="280"/>
      <c r="L286" s="280"/>
      <c r="M286" s="280"/>
      <c r="N286" s="281"/>
    </row>
    <row r="287" spans="1:14" s="8" customFormat="1" ht="15.75" x14ac:dyDescent="0.25">
      <c r="A287" s="136"/>
      <c r="B287" s="137"/>
      <c r="C287" s="138"/>
      <c r="D287" s="137"/>
      <c r="E287" s="137"/>
      <c r="F287" s="138"/>
      <c r="G287" s="61">
        <f t="shared" si="10"/>
        <v>0</v>
      </c>
      <c r="H287" s="20"/>
      <c r="I287" s="21"/>
      <c r="J287" s="273"/>
      <c r="K287" s="274"/>
      <c r="L287" s="274"/>
      <c r="M287" s="274"/>
      <c r="N287" s="275"/>
    </row>
    <row r="288" spans="1:14" s="8" customFormat="1" ht="15.75" x14ac:dyDescent="0.25">
      <c r="A288" s="136"/>
      <c r="B288" s="137"/>
      <c r="C288" s="138"/>
      <c r="D288" s="137"/>
      <c r="E288" s="137"/>
      <c r="F288" s="138"/>
      <c r="G288" s="61">
        <f t="shared" si="10"/>
        <v>0</v>
      </c>
      <c r="H288" s="20"/>
      <c r="I288" s="21"/>
      <c r="J288" s="273"/>
      <c r="K288" s="274"/>
      <c r="L288" s="274"/>
      <c r="M288" s="274"/>
      <c r="N288" s="275"/>
    </row>
    <row r="289" spans="1:14" s="8" customFormat="1" ht="15.75" x14ac:dyDescent="0.25">
      <c r="A289" s="136"/>
      <c r="B289" s="137"/>
      <c r="C289" s="138"/>
      <c r="D289" s="137"/>
      <c r="E289" s="137"/>
      <c r="F289" s="138"/>
      <c r="G289" s="61">
        <f t="shared" si="10"/>
        <v>0</v>
      </c>
      <c r="H289" s="20"/>
      <c r="I289" s="21"/>
      <c r="J289" s="273"/>
      <c r="K289" s="274"/>
      <c r="L289" s="274"/>
      <c r="M289" s="274"/>
      <c r="N289" s="275"/>
    </row>
    <row r="290" spans="1:14" s="8" customFormat="1" ht="15.75" x14ac:dyDescent="0.25">
      <c r="A290" s="136"/>
      <c r="B290" s="137"/>
      <c r="C290" s="138"/>
      <c r="D290" s="137"/>
      <c r="E290" s="137"/>
      <c r="F290" s="138"/>
      <c r="G290" s="61">
        <f t="shared" si="10"/>
        <v>0</v>
      </c>
      <c r="H290" s="20"/>
      <c r="I290" s="21"/>
      <c r="J290" s="273"/>
      <c r="K290" s="274"/>
      <c r="L290" s="274"/>
      <c r="M290" s="274"/>
      <c r="N290" s="275"/>
    </row>
    <row r="291" spans="1:14" s="8" customFormat="1" ht="15.75" x14ac:dyDescent="0.25">
      <c r="A291" s="136"/>
      <c r="B291" s="137"/>
      <c r="C291" s="138"/>
      <c r="D291" s="137"/>
      <c r="E291" s="137"/>
      <c r="F291" s="138"/>
      <c r="G291" s="61">
        <f t="shared" si="10"/>
        <v>0</v>
      </c>
      <c r="H291" s="20"/>
      <c r="I291" s="21"/>
      <c r="J291" s="273"/>
      <c r="K291" s="274"/>
      <c r="L291" s="274"/>
      <c r="M291" s="274"/>
      <c r="N291" s="275"/>
    </row>
    <row r="292" spans="1:14" s="8" customFormat="1" ht="15.75" x14ac:dyDescent="0.25">
      <c r="A292" s="136"/>
      <c r="B292" s="137"/>
      <c r="C292" s="138"/>
      <c r="D292" s="137"/>
      <c r="E292" s="137"/>
      <c r="F292" s="138"/>
      <c r="G292" s="61">
        <f t="shared" si="10"/>
        <v>0</v>
      </c>
      <c r="H292" s="20"/>
      <c r="I292" s="21"/>
      <c r="J292" s="273"/>
      <c r="K292" s="274"/>
      <c r="L292" s="274"/>
      <c r="M292" s="274"/>
      <c r="N292" s="275"/>
    </row>
    <row r="293" spans="1:14" s="8" customFormat="1" ht="15.75" x14ac:dyDescent="0.25">
      <c r="A293" s="136"/>
      <c r="B293" s="137"/>
      <c r="C293" s="138"/>
      <c r="D293" s="137"/>
      <c r="E293" s="137"/>
      <c r="F293" s="138"/>
      <c r="G293" s="61">
        <f t="shared" si="10"/>
        <v>0</v>
      </c>
      <c r="H293" s="20"/>
      <c r="I293" s="21"/>
      <c r="J293" s="273"/>
      <c r="K293" s="274"/>
      <c r="L293" s="274"/>
      <c r="M293" s="274"/>
      <c r="N293" s="275"/>
    </row>
    <row r="294" spans="1:14" s="8" customFormat="1" ht="15.75" x14ac:dyDescent="0.25">
      <c r="A294" s="136"/>
      <c r="B294" s="137"/>
      <c r="C294" s="138"/>
      <c r="D294" s="137"/>
      <c r="E294" s="137"/>
      <c r="F294" s="138"/>
      <c r="G294" s="61">
        <f t="shared" si="10"/>
        <v>0</v>
      </c>
      <c r="H294" s="20"/>
      <c r="I294" s="21"/>
      <c r="J294" s="273"/>
      <c r="K294" s="274"/>
      <c r="L294" s="274"/>
      <c r="M294" s="274"/>
      <c r="N294" s="275"/>
    </row>
    <row r="295" spans="1:14" s="16" customFormat="1" ht="15.75" x14ac:dyDescent="0.25">
      <c r="A295" s="119" t="s">
        <v>70</v>
      </c>
      <c r="B295" s="60"/>
      <c r="C295" s="61">
        <f>SUM(C286:C294)</f>
        <v>0</v>
      </c>
      <c r="D295" s="61"/>
      <c r="E295" s="61"/>
      <c r="F295" s="61"/>
      <c r="G295" s="61">
        <f>SUM(G286:G294)</f>
        <v>0</v>
      </c>
      <c r="H295" s="22"/>
      <c r="I295" s="23"/>
      <c r="J295" s="273"/>
      <c r="K295" s="274"/>
      <c r="L295" s="274"/>
      <c r="M295" s="274"/>
      <c r="N295" s="275"/>
    </row>
    <row r="296" spans="1:14" s="8" customFormat="1" ht="15.75" x14ac:dyDescent="0.25">
      <c r="A296" s="139" t="s">
        <v>143</v>
      </c>
      <c r="B296" s="137"/>
      <c r="C296" s="138"/>
      <c r="D296" s="137"/>
      <c r="E296" s="137"/>
      <c r="F296" s="138"/>
      <c r="G296" s="61">
        <f t="shared" si="10"/>
        <v>0</v>
      </c>
      <c r="H296" s="20"/>
      <c r="I296" s="21"/>
      <c r="J296" s="273"/>
      <c r="K296" s="274"/>
      <c r="L296" s="274"/>
      <c r="M296" s="274"/>
      <c r="N296" s="275"/>
    </row>
    <row r="297" spans="1:14" s="8" customFormat="1" ht="15.75" x14ac:dyDescent="0.25">
      <c r="A297" s="136"/>
      <c r="B297" s="137"/>
      <c r="C297" s="138"/>
      <c r="D297" s="137"/>
      <c r="E297" s="137"/>
      <c r="F297" s="138"/>
      <c r="G297" s="61">
        <f t="shared" si="10"/>
        <v>0</v>
      </c>
      <c r="H297" s="20"/>
      <c r="I297" s="21"/>
      <c r="J297" s="273"/>
      <c r="K297" s="274"/>
      <c r="L297" s="274"/>
      <c r="M297" s="274"/>
      <c r="N297" s="275"/>
    </row>
    <row r="298" spans="1:14" s="16" customFormat="1" ht="15.75" x14ac:dyDescent="0.25">
      <c r="A298" s="119" t="s">
        <v>145</v>
      </c>
      <c r="B298" s="60"/>
      <c r="C298" s="61"/>
      <c r="D298" s="62"/>
      <c r="E298" s="62"/>
      <c r="F298" s="61"/>
      <c r="G298" s="61">
        <f>SUM(G296:G297)</f>
        <v>0</v>
      </c>
      <c r="H298" s="22"/>
      <c r="I298" s="23"/>
      <c r="J298" s="273"/>
      <c r="K298" s="274"/>
      <c r="L298" s="274"/>
      <c r="M298" s="274"/>
      <c r="N298" s="275"/>
    </row>
    <row r="299" spans="1:14" s="8" customFormat="1" ht="15.75" x14ac:dyDescent="0.25">
      <c r="A299" s="139" t="s">
        <v>144</v>
      </c>
      <c r="B299" s="137"/>
      <c r="C299" s="138"/>
      <c r="D299" s="137"/>
      <c r="E299" s="137"/>
      <c r="F299" s="138"/>
      <c r="G299" s="61">
        <f>PRODUCT(C299:F299)</f>
        <v>0</v>
      </c>
      <c r="H299" s="20"/>
      <c r="I299" s="21"/>
      <c r="J299" s="273"/>
      <c r="K299" s="274"/>
      <c r="L299" s="274"/>
      <c r="M299" s="274"/>
      <c r="N299" s="275"/>
    </row>
    <row r="300" spans="1:14" s="8" customFormat="1" ht="15.75" x14ac:dyDescent="0.25">
      <c r="A300" s="136"/>
      <c r="B300" s="137"/>
      <c r="C300" s="138"/>
      <c r="D300" s="137"/>
      <c r="E300" s="137"/>
      <c r="F300" s="138"/>
      <c r="G300" s="61">
        <f>PRODUCT(C300:F300)</f>
        <v>0</v>
      </c>
      <c r="H300" s="20"/>
      <c r="I300" s="21"/>
      <c r="J300" s="273"/>
      <c r="K300" s="274"/>
      <c r="L300" s="274"/>
      <c r="M300" s="274"/>
      <c r="N300" s="275"/>
    </row>
    <row r="301" spans="1:14" s="16" customFormat="1" ht="15.75" x14ac:dyDescent="0.25">
      <c r="A301" s="119" t="s">
        <v>146</v>
      </c>
      <c r="B301" s="118"/>
      <c r="C301" s="229"/>
      <c r="D301" s="230"/>
      <c r="E301" s="230"/>
      <c r="F301" s="229"/>
      <c r="G301" s="229">
        <f>SUM(G299:G300)</f>
        <v>0</v>
      </c>
      <c r="H301" s="24"/>
      <c r="I301" s="25"/>
      <c r="J301" s="276"/>
      <c r="K301" s="277"/>
      <c r="L301" s="277"/>
      <c r="M301" s="277"/>
      <c r="N301" s="278"/>
    </row>
    <row r="302" spans="1:14" s="8" customFormat="1" ht="15.75" x14ac:dyDescent="0.25">
      <c r="A302" s="143" t="s">
        <v>164</v>
      </c>
      <c r="B302" s="134"/>
      <c r="C302" s="135"/>
      <c r="D302" s="134"/>
      <c r="E302" s="134"/>
      <c r="F302" s="135"/>
      <c r="G302" s="61">
        <f t="shared" ref="G302:G313" si="11">PRODUCT(C302:F302)</f>
        <v>0</v>
      </c>
      <c r="H302" s="17"/>
      <c r="I302" s="18"/>
      <c r="J302" s="279"/>
      <c r="K302" s="280"/>
      <c r="L302" s="280"/>
      <c r="M302" s="280"/>
      <c r="N302" s="281"/>
    </row>
    <row r="303" spans="1:14" s="8" customFormat="1" ht="15.75" x14ac:dyDescent="0.25">
      <c r="A303" s="136"/>
      <c r="B303" s="137"/>
      <c r="C303" s="138"/>
      <c r="D303" s="137"/>
      <c r="E303" s="137"/>
      <c r="F303" s="138"/>
      <c r="G303" s="61">
        <f t="shared" si="11"/>
        <v>0</v>
      </c>
      <c r="H303" s="20"/>
      <c r="I303" s="21"/>
      <c r="J303" s="273"/>
      <c r="K303" s="274"/>
      <c r="L303" s="274"/>
      <c r="M303" s="274"/>
      <c r="N303" s="275"/>
    </row>
    <row r="304" spans="1:14" s="8" customFormat="1" ht="15.75" x14ac:dyDescent="0.25">
      <c r="A304" s="136"/>
      <c r="B304" s="137"/>
      <c r="C304" s="138"/>
      <c r="D304" s="137"/>
      <c r="E304" s="137"/>
      <c r="F304" s="138"/>
      <c r="G304" s="61">
        <f t="shared" si="11"/>
        <v>0</v>
      </c>
      <c r="H304" s="20"/>
      <c r="I304" s="21"/>
      <c r="J304" s="273"/>
      <c r="K304" s="274"/>
      <c r="L304" s="274"/>
      <c r="M304" s="274"/>
      <c r="N304" s="275"/>
    </row>
    <row r="305" spans="1:14" s="8" customFormat="1" ht="15.75" x14ac:dyDescent="0.25">
      <c r="A305" s="136"/>
      <c r="B305" s="137"/>
      <c r="C305" s="138"/>
      <c r="D305" s="137"/>
      <c r="E305" s="137"/>
      <c r="F305" s="138"/>
      <c r="G305" s="61">
        <f t="shared" si="11"/>
        <v>0</v>
      </c>
      <c r="H305" s="20"/>
      <c r="I305" s="21"/>
      <c r="J305" s="273"/>
      <c r="K305" s="274"/>
      <c r="L305" s="274"/>
      <c r="M305" s="274"/>
      <c r="N305" s="275"/>
    </row>
    <row r="306" spans="1:14" s="8" customFormat="1" ht="15.75" x14ac:dyDescent="0.25">
      <c r="A306" s="136"/>
      <c r="B306" s="137"/>
      <c r="C306" s="138"/>
      <c r="D306" s="137"/>
      <c r="E306" s="137"/>
      <c r="F306" s="138"/>
      <c r="G306" s="61">
        <f t="shared" si="11"/>
        <v>0</v>
      </c>
      <c r="H306" s="20"/>
      <c r="I306" s="21"/>
      <c r="J306" s="273"/>
      <c r="K306" s="274"/>
      <c r="L306" s="274"/>
      <c r="M306" s="274"/>
      <c r="N306" s="275"/>
    </row>
    <row r="307" spans="1:14" s="8" customFormat="1" ht="15.75" x14ac:dyDescent="0.25">
      <c r="A307" s="136"/>
      <c r="B307" s="137"/>
      <c r="C307" s="138"/>
      <c r="D307" s="137"/>
      <c r="E307" s="137"/>
      <c r="F307" s="138"/>
      <c r="G307" s="61">
        <f t="shared" si="11"/>
        <v>0</v>
      </c>
      <c r="H307" s="20"/>
      <c r="I307" s="21"/>
      <c r="J307" s="273"/>
      <c r="K307" s="274"/>
      <c r="L307" s="274"/>
      <c r="M307" s="274"/>
      <c r="N307" s="275"/>
    </row>
    <row r="308" spans="1:14" s="8" customFormat="1" ht="15.75" x14ac:dyDescent="0.25">
      <c r="A308" s="136"/>
      <c r="B308" s="137"/>
      <c r="C308" s="138"/>
      <c r="D308" s="137"/>
      <c r="E308" s="137"/>
      <c r="F308" s="138"/>
      <c r="G308" s="61">
        <f t="shared" si="11"/>
        <v>0</v>
      </c>
      <c r="H308" s="20"/>
      <c r="I308" s="21"/>
      <c r="J308" s="273"/>
      <c r="K308" s="274"/>
      <c r="L308" s="274"/>
      <c r="M308" s="274"/>
      <c r="N308" s="275"/>
    </row>
    <row r="309" spans="1:14" s="8" customFormat="1" ht="15.75" x14ac:dyDescent="0.25">
      <c r="A309" s="136"/>
      <c r="B309" s="137"/>
      <c r="C309" s="138"/>
      <c r="D309" s="137"/>
      <c r="E309" s="137"/>
      <c r="F309" s="138"/>
      <c r="G309" s="61">
        <f t="shared" si="11"/>
        <v>0</v>
      </c>
      <c r="H309" s="20"/>
      <c r="I309" s="21"/>
      <c r="J309" s="273"/>
      <c r="K309" s="274"/>
      <c r="L309" s="274"/>
      <c r="M309" s="274"/>
      <c r="N309" s="275"/>
    </row>
    <row r="310" spans="1:14" s="8" customFormat="1" ht="15.75" x14ac:dyDescent="0.25">
      <c r="A310" s="136"/>
      <c r="B310" s="137"/>
      <c r="C310" s="138"/>
      <c r="D310" s="137"/>
      <c r="E310" s="137"/>
      <c r="F310" s="138"/>
      <c r="G310" s="61">
        <f t="shared" si="11"/>
        <v>0</v>
      </c>
      <c r="H310" s="20"/>
      <c r="I310" s="21"/>
      <c r="J310" s="273"/>
      <c r="K310" s="274"/>
      <c r="L310" s="274"/>
      <c r="M310" s="274"/>
      <c r="N310" s="275"/>
    </row>
    <row r="311" spans="1:14" s="16" customFormat="1" ht="15.75" x14ac:dyDescent="0.25">
      <c r="A311" s="119" t="s">
        <v>70</v>
      </c>
      <c r="B311" s="60"/>
      <c r="C311" s="61">
        <f>SUM(C302:C310)</f>
        <v>0</v>
      </c>
      <c r="D311" s="61"/>
      <c r="E311" s="61"/>
      <c r="F311" s="61"/>
      <c r="G311" s="61">
        <f>SUM(G302:G310)</f>
        <v>0</v>
      </c>
      <c r="H311" s="22"/>
      <c r="I311" s="23"/>
      <c r="J311" s="273"/>
      <c r="K311" s="274"/>
      <c r="L311" s="274"/>
      <c r="M311" s="274"/>
      <c r="N311" s="275"/>
    </row>
    <row r="312" spans="1:14" s="8" customFormat="1" ht="15.75" x14ac:dyDescent="0.25">
      <c r="A312" s="139" t="s">
        <v>143</v>
      </c>
      <c r="B312" s="137"/>
      <c r="C312" s="138"/>
      <c r="D312" s="137"/>
      <c r="E312" s="137"/>
      <c r="F312" s="138"/>
      <c r="G312" s="61">
        <f t="shared" si="11"/>
        <v>0</v>
      </c>
      <c r="H312" s="20"/>
      <c r="I312" s="21"/>
      <c r="J312" s="273"/>
      <c r="K312" s="274"/>
      <c r="L312" s="274"/>
      <c r="M312" s="274"/>
      <c r="N312" s="275"/>
    </row>
    <row r="313" spans="1:14" s="8" customFormat="1" ht="15.75" x14ac:dyDescent="0.25">
      <c r="A313" s="136"/>
      <c r="B313" s="137"/>
      <c r="C313" s="138"/>
      <c r="D313" s="137"/>
      <c r="E313" s="137"/>
      <c r="F313" s="138"/>
      <c r="G313" s="61">
        <f t="shared" si="11"/>
        <v>0</v>
      </c>
      <c r="H313" s="20"/>
      <c r="I313" s="21"/>
      <c r="J313" s="273"/>
      <c r="K313" s="274"/>
      <c r="L313" s="274"/>
      <c r="M313" s="274"/>
      <c r="N313" s="275"/>
    </row>
    <row r="314" spans="1:14" s="16" customFormat="1" ht="15.75" x14ac:dyDescent="0.25">
      <c r="A314" s="119" t="s">
        <v>145</v>
      </c>
      <c r="B314" s="60"/>
      <c r="C314" s="61"/>
      <c r="D314" s="62"/>
      <c r="E314" s="62"/>
      <c r="F314" s="61"/>
      <c r="G314" s="61">
        <f>SUM(G312:G313)</f>
        <v>0</v>
      </c>
      <c r="H314" s="22"/>
      <c r="I314" s="23"/>
      <c r="J314" s="273"/>
      <c r="K314" s="274"/>
      <c r="L314" s="274"/>
      <c r="M314" s="274"/>
      <c r="N314" s="275"/>
    </row>
    <row r="315" spans="1:14" s="8" customFormat="1" ht="15.75" x14ac:dyDescent="0.25">
      <c r="A315" s="139" t="s">
        <v>144</v>
      </c>
      <c r="B315" s="137"/>
      <c r="C315" s="138"/>
      <c r="D315" s="137"/>
      <c r="E315" s="137"/>
      <c r="F315" s="138"/>
      <c r="G315" s="61">
        <f>PRODUCT(C315:F315)</f>
        <v>0</v>
      </c>
      <c r="H315" s="20"/>
      <c r="I315" s="21"/>
      <c r="J315" s="273"/>
      <c r="K315" s="274"/>
      <c r="L315" s="274"/>
      <c r="M315" s="274"/>
      <c r="N315" s="275"/>
    </row>
    <row r="316" spans="1:14" s="8" customFormat="1" ht="15.75" x14ac:dyDescent="0.25">
      <c r="A316" s="136"/>
      <c r="B316" s="137"/>
      <c r="C316" s="138"/>
      <c r="D316" s="137"/>
      <c r="E316" s="137"/>
      <c r="F316" s="138"/>
      <c r="G316" s="61">
        <f>PRODUCT(C316:F316)</f>
        <v>0</v>
      </c>
      <c r="H316" s="20"/>
      <c r="I316" s="21"/>
      <c r="J316" s="273"/>
      <c r="K316" s="274"/>
      <c r="L316" s="274"/>
      <c r="M316" s="274"/>
      <c r="N316" s="275"/>
    </row>
    <row r="317" spans="1:14" s="16" customFormat="1" ht="15.75" x14ac:dyDescent="0.25">
      <c r="A317" s="119" t="s">
        <v>146</v>
      </c>
      <c r="B317" s="118"/>
      <c r="C317" s="229"/>
      <c r="D317" s="230"/>
      <c r="E317" s="230"/>
      <c r="F317" s="229"/>
      <c r="G317" s="229">
        <f>SUM(G315:G316)</f>
        <v>0</v>
      </c>
      <c r="H317" s="24"/>
      <c r="I317" s="25"/>
      <c r="J317" s="276"/>
      <c r="K317" s="277"/>
      <c r="L317" s="277"/>
      <c r="M317" s="277"/>
      <c r="N317" s="278"/>
    </row>
    <row r="318" spans="1:14" s="8" customFormat="1" ht="15.75" x14ac:dyDescent="0.25">
      <c r="A318" s="143" t="s">
        <v>165</v>
      </c>
      <c r="B318" s="134"/>
      <c r="C318" s="135"/>
      <c r="D318" s="134"/>
      <c r="E318" s="134"/>
      <c r="F318" s="135"/>
      <c r="G318" s="61">
        <f t="shared" ref="G318:G329" si="12">PRODUCT(C318:F318)</f>
        <v>0</v>
      </c>
      <c r="H318" s="17"/>
      <c r="I318" s="18"/>
      <c r="J318" s="279"/>
      <c r="K318" s="280"/>
      <c r="L318" s="280"/>
      <c r="M318" s="280"/>
      <c r="N318" s="281"/>
    </row>
    <row r="319" spans="1:14" s="8" customFormat="1" ht="15.75" x14ac:dyDescent="0.25">
      <c r="A319" s="136"/>
      <c r="B319" s="137"/>
      <c r="C319" s="138"/>
      <c r="D319" s="137"/>
      <c r="E319" s="137"/>
      <c r="F319" s="138"/>
      <c r="G319" s="61">
        <f t="shared" si="12"/>
        <v>0</v>
      </c>
      <c r="H319" s="20"/>
      <c r="I319" s="21"/>
      <c r="J319" s="273"/>
      <c r="K319" s="274"/>
      <c r="L319" s="274"/>
      <c r="M319" s="274"/>
      <c r="N319" s="275"/>
    </row>
    <row r="320" spans="1:14" s="8" customFormat="1" ht="15.75" x14ac:dyDescent="0.25">
      <c r="A320" s="136"/>
      <c r="B320" s="137"/>
      <c r="C320" s="138"/>
      <c r="D320" s="137"/>
      <c r="E320" s="137"/>
      <c r="F320" s="138"/>
      <c r="G320" s="61">
        <f t="shared" si="12"/>
        <v>0</v>
      </c>
      <c r="H320" s="20"/>
      <c r="I320" s="21"/>
      <c r="J320" s="273"/>
      <c r="K320" s="274"/>
      <c r="L320" s="274"/>
      <c r="M320" s="274"/>
      <c r="N320" s="275"/>
    </row>
    <row r="321" spans="1:14" s="8" customFormat="1" ht="15.75" x14ac:dyDescent="0.25">
      <c r="A321" s="136"/>
      <c r="B321" s="137"/>
      <c r="C321" s="138"/>
      <c r="D321" s="137"/>
      <c r="E321" s="137"/>
      <c r="F321" s="138"/>
      <c r="G321" s="61">
        <f t="shared" si="12"/>
        <v>0</v>
      </c>
      <c r="H321" s="20"/>
      <c r="I321" s="21"/>
      <c r="J321" s="273"/>
      <c r="K321" s="274"/>
      <c r="L321" s="274"/>
      <c r="M321" s="274"/>
      <c r="N321" s="275"/>
    </row>
    <row r="322" spans="1:14" s="8" customFormat="1" ht="15.75" x14ac:dyDescent="0.25">
      <c r="A322" s="136"/>
      <c r="B322" s="137"/>
      <c r="C322" s="138"/>
      <c r="D322" s="137"/>
      <c r="E322" s="137"/>
      <c r="F322" s="138"/>
      <c r="G322" s="61">
        <f t="shared" si="12"/>
        <v>0</v>
      </c>
      <c r="H322" s="20"/>
      <c r="I322" s="21"/>
      <c r="J322" s="273"/>
      <c r="K322" s="274"/>
      <c r="L322" s="274"/>
      <c r="M322" s="274"/>
      <c r="N322" s="275"/>
    </row>
    <row r="323" spans="1:14" s="8" customFormat="1" ht="15.75" x14ac:dyDescent="0.25">
      <c r="A323" s="136"/>
      <c r="B323" s="137"/>
      <c r="C323" s="138"/>
      <c r="D323" s="137"/>
      <c r="E323" s="137"/>
      <c r="F323" s="138"/>
      <c r="G323" s="61">
        <f t="shared" si="12"/>
        <v>0</v>
      </c>
      <c r="H323" s="20"/>
      <c r="I323" s="21"/>
      <c r="J323" s="273"/>
      <c r="K323" s="274"/>
      <c r="L323" s="274"/>
      <c r="M323" s="274"/>
      <c r="N323" s="275"/>
    </row>
    <row r="324" spans="1:14" s="8" customFormat="1" ht="15.75" x14ac:dyDescent="0.25">
      <c r="A324" s="136"/>
      <c r="B324" s="137"/>
      <c r="C324" s="138"/>
      <c r="D324" s="137"/>
      <c r="E324" s="137"/>
      <c r="F324" s="138"/>
      <c r="G324" s="61">
        <f t="shared" si="12"/>
        <v>0</v>
      </c>
      <c r="H324" s="20"/>
      <c r="I324" s="21"/>
      <c r="J324" s="273"/>
      <c r="K324" s="274"/>
      <c r="L324" s="274"/>
      <c r="M324" s="274"/>
      <c r="N324" s="275"/>
    </row>
    <row r="325" spans="1:14" s="8" customFormat="1" ht="15.75" x14ac:dyDescent="0.25">
      <c r="A325" s="136"/>
      <c r="B325" s="137"/>
      <c r="C325" s="138"/>
      <c r="D325" s="137"/>
      <c r="E325" s="137"/>
      <c r="F325" s="138"/>
      <c r="G325" s="61">
        <f t="shared" si="12"/>
        <v>0</v>
      </c>
      <c r="H325" s="20"/>
      <c r="I325" s="21"/>
      <c r="J325" s="273"/>
      <c r="K325" s="274"/>
      <c r="L325" s="274"/>
      <c r="M325" s="274"/>
      <c r="N325" s="275"/>
    </row>
    <row r="326" spans="1:14" s="8" customFormat="1" ht="15.75" x14ac:dyDescent="0.25">
      <c r="A326" s="136"/>
      <c r="B326" s="137"/>
      <c r="C326" s="138"/>
      <c r="D326" s="137"/>
      <c r="E326" s="137"/>
      <c r="F326" s="138"/>
      <c r="G326" s="61">
        <f t="shared" si="12"/>
        <v>0</v>
      </c>
      <c r="H326" s="20"/>
      <c r="I326" s="21"/>
      <c r="J326" s="273"/>
      <c r="K326" s="274"/>
      <c r="L326" s="274"/>
      <c r="M326" s="274"/>
      <c r="N326" s="275"/>
    </row>
    <row r="327" spans="1:14" s="16" customFormat="1" ht="15.75" x14ac:dyDescent="0.25">
      <c r="A327" s="119" t="s">
        <v>70</v>
      </c>
      <c r="B327" s="60"/>
      <c r="C327" s="61">
        <f>SUM(C318:C326)</f>
        <v>0</v>
      </c>
      <c r="D327" s="61"/>
      <c r="E327" s="61"/>
      <c r="F327" s="61"/>
      <c r="G327" s="61">
        <f>SUM(G318:G326)</f>
        <v>0</v>
      </c>
      <c r="H327" s="22"/>
      <c r="I327" s="23"/>
      <c r="J327" s="273"/>
      <c r="K327" s="274"/>
      <c r="L327" s="274"/>
      <c r="M327" s="274"/>
      <c r="N327" s="275"/>
    </row>
    <row r="328" spans="1:14" s="8" customFormat="1" ht="15.75" x14ac:dyDescent="0.25">
      <c r="A328" s="139" t="s">
        <v>143</v>
      </c>
      <c r="B328" s="137"/>
      <c r="C328" s="138"/>
      <c r="D328" s="137"/>
      <c r="E328" s="137"/>
      <c r="F328" s="138"/>
      <c r="G328" s="61">
        <f t="shared" si="12"/>
        <v>0</v>
      </c>
      <c r="H328" s="20"/>
      <c r="I328" s="21"/>
      <c r="J328" s="273"/>
      <c r="K328" s="274"/>
      <c r="L328" s="274"/>
      <c r="M328" s="274"/>
      <c r="N328" s="275"/>
    </row>
    <row r="329" spans="1:14" s="8" customFormat="1" ht="15.75" x14ac:dyDescent="0.25">
      <c r="A329" s="136"/>
      <c r="B329" s="137"/>
      <c r="C329" s="138"/>
      <c r="D329" s="137"/>
      <c r="E329" s="137"/>
      <c r="F329" s="138"/>
      <c r="G329" s="61">
        <f t="shared" si="12"/>
        <v>0</v>
      </c>
      <c r="H329" s="20"/>
      <c r="I329" s="21"/>
      <c r="J329" s="273"/>
      <c r="K329" s="274"/>
      <c r="L329" s="274"/>
      <c r="M329" s="274"/>
      <c r="N329" s="275"/>
    </row>
    <row r="330" spans="1:14" s="16" customFormat="1" ht="15.75" x14ac:dyDescent="0.25">
      <c r="A330" s="119" t="s">
        <v>145</v>
      </c>
      <c r="B330" s="60"/>
      <c r="C330" s="61"/>
      <c r="D330" s="62"/>
      <c r="E330" s="62"/>
      <c r="F330" s="61"/>
      <c r="G330" s="61">
        <f>SUM(G328:G329)</f>
        <v>0</v>
      </c>
      <c r="H330" s="22"/>
      <c r="I330" s="23"/>
      <c r="J330" s="273"/>
      <c r="K330" s="274"/>
      <c r="L330" s="274"/>
      <c r="M330" s="274"/>
      <c r="N330" s="275"/>
    </row>
    <row r="331" spans="1:14" s="8" customFormat="1" ht="15.75" x14ac:dyDescent="0.25">
      <c r="A331" s="139" t="s">
        <v>144</v>
      </c>
      <c r="B331" s="137"/>
      <c r="C331" s="138"/>
      <c r="D331" s="137"/>
      <c r="E331" s="137"/>
      <c r="F331" s="138"/>
      <c r="G331" s="61">
        <f>PRODUCT(C331:F331)</f>
        <v>0</v>
      </c>
      <c r="H331" s="20"/>
      <c r="I331" s="21"/>
      <c r="J331" s="273"/>
      <c r="K331" s="274"/>
      <c r="L331" s="274"/>
      <c r="M331" s="274"/>
      <c r="N331" s="275"/>
    </row>
    <row r="332" spans="1:14" s="8" customFormat="1" ht="15.75" x14ac:dyDescent="0.25">
      <c r="A332" s="136"/>
      <c r="B332" s="137"/>
      <c r="C332" s="138"/>
      <c r="D332" s="137"/>
      <c r="E332" s="137"/>
      <c r="F332" s="138"/>
      <c r="G332" s="61">
        <f>PRODUCT(C332:F332)</f>
        <v>0</v>
      </c>
      <c r="H332" s="20"/>
      <c r="I332" s="21"/>
      <c r="J332" s="273"/>
      <c r="K332" s="274"/>
      <c r="L332" s="274"/>
      <c r="M332" s="274"/>
      <c r="N332" s="275"/>
    </row>
    <row r="333" spans="1:14" s="16" customFormat="1" ht="15.75" x14ac:dyDescent="0.25">
      <c r="A333" s="119" t="s">
        <v>146</v>
      </c>
      <c r="B333" s="118"/>
      <c r="C333" s="229"/>
      <c r="D333" s="230"/>
      <c r="E333" s="230"/>
      <c r="F333" s="229"/>
      <c r="G333" s="229">
        <f>SUM(G331:G332)</f>
        <v>0</v>
      </c>
      <c r="H333" s="24"/>
      <c r="I333" s="25"/>
      <c r="J333" s="276"/>
      <c r="K333" s="277"/>
      <c r="L333" s="277"/>
      <c r="M333" s="277"/>
      <c r="N333" s="278"/>
    </row>
    <row r="334" spans="1:14" s="8" customFormat="1" ht="15.75" x14ac:dyDescent="0.25">
      <c r="A334" s="143" t="s">
        <v>167</v>
      </c>
      <c r="B334" s="134"/>
      <c r="C334" s="135"/>
      <c r="D334" s="134"/>
      <c r="E334" s="134"/>
      <c r="F334" s="135"/>
      <c r="G334" s="61">
        <f t="shared" ref="G334:G345" si="13">PRODUCT(C334:F334)</f>
        <v>0</v>
      </c>
      <c r="H334" s="17"/>
      <c r="I334" s="18"/>
      <c r="J334" s="279"/>
      <c r="K334" s="280"/>
      <c r="L334" s="280"/>
      <c r="M334" s="280"/>
      <c r="N334" s="281"/>
    </row>
    <row r="335" spans="1:14" s="8" customFormat="1" ht="15.75" x14ac:dyDescent="0.25">
      <c r="A335" s="136"/>
      <c r="B335" s="137"/>
      <c r="C335" s="138"/>
      <c r="D335" s="137"/>
      <c r="E335" s="137"/>
      <c r="F335" s="138"/>
      <c r="G335" s="61">
        <f t="shared" si="13"/>
        <v>0</v>
      </c>
      <c r="H335" s="20"/>
      <c r="I335" s="21"/>
      <c r="J335" s="273"/>
      <c r="K335" s="274"/>
      <c r="L335" s="274"/>
      <c r="M335" s="274"/>
      <c r="N335" s="275"/>
    </row>
    <row r="336" spans="1:14" s="8" customFormat="1" ht="15.75" x14ac:dyDescent="0.25">
      <c r="A336" s="136"/>
      <c r="B336" s="137"/>
      <c r="C336" s="138"/>
      <c r="D336" s="137"/>
      <c r="E336" s="137"/>
      <c r="F336" s="138"/>
      <c r="G336" s="61">
        <f t="shared" si="13"/>
        <v>0</v>
      </c>
      <c r="H336" s="20"/>
      <c r="I336" s="21"/>
      <c r="J336" s="273"/>
      <c r="K336" s="274"/>
      <c r="L336" s="274"/>
      <c r="M336" s="274"/>
      <c r="N336" s="275"/>
    </row>
    <row r="337" spans="1:14" s="8" customFormat="1" ht="15.75" x14ac:dyDescent="0.25">
      <c r="A337" s="136"/>
      <c r="B337" s="137"/>
      <c r="C337" s="138"/>
      <c r="D337" s="137"/>
      <c r="E337" s="137"/>
      <c r="F337" s="138"/>
      <c r="G337" s="61">
        <f t="shared" si="13"/>
        <v>0</v>
      </c>
      <c r="H337" s="20"/>
      <c r="I337" s="21"/>
      <c r="J337" s="273"/>
      <c r="K337" s="274"/>
      <c r="L337" s="274"/>
      <c r="M337" s="274"/>
      <c r="N337" s="275"/>
    </row>
    <row r="338" spans="1:14" s="8" customFormat="1" ht="15.75" x14ac:dyDescent="0.25">
      <c r="A338" s="136"/>
      <c r="B338" s="137"/>
      <c r="C338" s="138"/>
      <c r="D338" s="137"/>
      <c r="E338" s="137"/>
      <c r="F338" s="138"/>
      <c r="G338" s="61">
        <f t="shared" si="13"/>
        <v>0</v>
      </c>
      <c r="H338" s="20"/>
      <c r="I338" s="21"/>
      <c r="J338" s="273"/>
      <c r="K338" s="274"/>
      <c r="L338" s="274"/>
      <c r="M338" s="274"/>
      <c r="N338" s="275"/>
    </row>
    <row r="339" spans="1:14" s="8" customFormat="1" ht="15.75" x14ac:dyDescent="0.25">
      <c r="A339" s="136"/>
      <c r="B339" s="137"/>
      <c r="C339" s="138"/>
      <c r="D339" s="137"/>
      <c r="E339" s="137"/>
      <c r="F339" s="138"/>
      <c r="G339" s="61">
        <f t="shared" si="13"/>
        <v>0</v>
      </c>
      <c r="H339" s="20"/>
      <c r="I339" s="21"/>
      <c r="J339" s="273"/>
      <c r="K339" s="274"/>
      <c r="L339" s="274"/>
      <c r="M339" s="274"/>
      <c r="N339" s="275"/>
    </row>
    <row r="340" spans="1:14" s="8" customFormat="1" ht="15.75" x14ac:dyDescent="0.25">
      <c r="A340" s="136"/>
      <c r="B340" s="137"/>
      <c r="C340" s="138"/>
      <c r="D340" s="137"/>
      <c r="E340" s="137"/>
      <c r="F340" s="138"/>
      <c r="G340" s="61">
        <f t="shared" si="13"/>
        <v>0</v>
      </c>
      <c r="H340" s="20"/>
      <c r="I340" s="21"/>
      <c r="J340" s="273"/>
      <c r="K340" s="274"/>
      <c r="L340" s="274"/>
      <c r="M340" s="274"/>
      <c r="N340" s="275"/>
    </row>
    <row r="341" spans="1:14" s="8" customFormat="1" ht="15.75" x14ac:dyDescent="0.25">
      <c r="A341" s="136"/>
      <c r="B341" s="137"/>
      <c r="C341" s="138"/>
      <c r="D341" s="137"/>
      <c r="E341" s="137"/>
      <c r="F341" s="138"/>
      <c r="G341" s="61">
        <f t="shared" si="13"/>
        <v>0</v>
      </c>
      <c r="H341" s="20"/>
      <c r="I341" s="21"/>
      <c r="J341" s="273"/>
      <c r="K341" s="274"/>
      <c r="L341" s="274"/>
      <c r="M341" s="274"/>
      <c r="N341" s="275"/>
    </row>
    <row r="342" spans="1:14" s="8" customFormat="1" ht="15.75" x14ac:dyDescent="0.25">
      <c r="A342" s="136"/>
      <c r="B342" s="137"/>
      <c r="C342" s="138"/>
      <c r="D342" s="137"/>
      <c r="E342" s="137"/>
      <c r="F342" s="138"/>
      <c r="G342" s="61">
        <f t="shared" si="13"/>
        <v>0</v>
      </c>
      <c r="H342" s="20"/>
      <c r="I342" s="21"/>
      <c r="J342" s="273"/>
      <c r="K342" s="274"/>
      <c r="L342" s="274"/>
      <c r="M342" s="274"/>
      <c r="N342" s="275"/>
    </row>
    <row r="343" spans="1:14" s="16" customFormat="1" ht="15.75" x14ac:dyDescent="0.25">
      <c r="A343" s="119" t="s">
        <v>70</v>
      </c>
      <c r="B343" s="60"/>
      <c r="C343" s="61">
        <f>SUM(C334:C342)</f>
        <v>0</v>
      </c>
      <c r="D343" s="61"/>
      <c r="E343" s="61"/>
      <c r="F343" s="61"/>
      <c r="G343" s="61">
        <f>SUM(G334:G342)</f>
        <v>0</v>
      </c>
      <c r="H343" s="22"/>
      <c r="I343" s="23"/>
      <c r="J343" s="273"/>
      <c r="K343" s="274"/>
      <c r="L343" s="274"/>
      <c r="M343" s="274"/>
      <c r="N343" s="275"/>
    </row>
    <row r="344" spans="1:14" s="8" customFormat="1" ht="15.75" x14ac:dyDescent="0.25">
      <c r="A344" s="139" t="s">
        <v>143</v>
      </c>
      <c r="B344" s="137"/>
      <c r="C344" s="138"/>
      <c r="D344" s="137"/>
      <c r="E344" s="137"/>
      <c r="F344" s="138"/>
      <c r="G344" s="61">
        <f t="shared" si="13"/>
        <v>0</v>
      </c>
      <c r="H344" s="20"/>
      <c r="I344" s="21"/>
      <c r="J344" s="273"/>
      <c r="K344" s="274"/>
      <c r="L344" s="274"/>
      <c r="M344" s="274"/>
      <c r="N344" s="275"/>
    </row>
    <row r="345" spans="1:14" s="8" customFormat="1" ht="15.75" x14ac:dyDescent="0.25">
      <c r="A345" s="136"/>
      <c r="B345" s="137"/>
      <c r="C345" s="138"/>
      <c r="D345" s="137"/>
      <c r="E345" s="137"/>
      <c r="F345" s="138"/>
      <c r="G345" s="61">
        <f t="shared" si="13"/>
        <v>0</v>
      </c>
      <c r="H345" s="20"/>
      <c r="I345" s="21"/>
      <c r="J345" s="273"/>
      <c r="K345" s="274"/>
      <c r="L345" s="274"/>
      <c r="M345" s="274"/>
      <c r="N345" s="275"/>
    </row>
    <row r="346" spans="1:14" s="16" customFormat="1" ht="15.75" x14ac:dyDescent="0.25">
      <c r="A346" s="119" t="s">
        <v>145</v>
      </c>
      <c r="B346" s="60"/>
      <c r="C346" s="61"/>
      <c r="D346" s="62"/>
      <c r="E346" s="62"/>
      <c r="F346" s="61"/>
      <c r="G346" s="61">
        <f>SUM(G344:G345)</f>
        <v>0</v>
      </c>
      <c r="H346" s="22"/>
      <c r="I346" s="23"/>
      <c r="J346" s="273"/>
      <c r="K346" s="274"/>
      <c r="L346" s="274"/>
      <c r="M346" s="274"/>
      <c r="N346" s="275"/>
    </row>
    <row r="347" spans="1:14" s="8" customFormat="1" ht="15.75" x14ac:dyDescent="0.25">
      <c r="A347" s="139" t="s">
        <v>144</v>
      </c>
      <c r="B347" s="137"/>
      <c r="C347" s="138"/>
      <c r="D347" s="137"/>
      <c r="E347" s="137"/>
      <c r="F347" s="138"/>
      <c r="G347" s="61">
        <f>PRODUCT(C347:F347)</f>
        <v>0</v>
      </c>
      <c r="H347" s="20"/>
      <c r="I347" s="21"/>
      <c r="J347" s="273"/>
      <c r="K347" s="274"/>
      <c r="L347" s="274"/>
      <c r="M347" s="274"/>
      <c r="N347" s="275"/>
    </row>
    <row r="348" spans="1:14" s="8" customFormat="1" ht="15.75" x14ac:dyDescent="0.25">
      <c r="A348" s="136"/>
      <c r="B348" s="137"/>
      <c r="C348" s="138"/>
      <c r="D348" s="137"/>
      <c r="E348" s="137"/>
      <c r="F348" s="138"/>
      <c r="G348" s="61">
        <f>PRODUCT(C348:F348)</f>
        <v>0</v>
      </c>
      <c r="H348" s="20"/>
      <c r="I348" s="21"/>
      <c r="J348" s="273"/>
      <c r="K348" s="274"/>
      <c r="L348" s="274"/>
      <c r="M348" s="274"/>
      <c r="N348" s="275"/>
    </row>
    <row r="349" spans="1:14" s="16" customFormat="1" ht="15.75" x14ac:dyDescent="0.25">
      <c r="A349" s="119" t="s">
        <v>146</v>
      </c>
      <c r="B349" s="118"/>
      <c r="C349" s="229"/>
      <c r="D349" s="230"/>
      <c r="E349" s="230"/>
      <c r="F349" s="229"/>
      <c r="G349" s="229">
        <f>SUM(G347:G348)</f>
        <v>0</v>
      </c>
      <c r="H349" s="24"/>
      <c r="I349" s="25"/>
      <c r="J349" s="276"/>
      <c r="K349" s="277"/>
      <c r="L349" s="277"/>
      <c r="M349" s="277"/>
      <c r="N349" s="278"/>
    </row>
    <row r="350" spans="1:14" s="8" customFormat="1" ht="15.75" x14ac:dyDescent="0.25">
      <c r="A350" s="143" t="s">
        <v>116</v>
      </c>
      <c r="B350" s="134" t="s">
        <v>26</v>
      </c>
      <c r="C350" s="135"/>
      <c r="D350" s="134"/>
      <c r="E350" s="134"/>
      <c r="F350" s="135">
        <v>40000</v>
      </c>
      <c r="G350" s="61">
        <f t="shared" ref="G350:G361" si="14">PRODUCT(C350:F350)</f>
        <v>40000</v>
      </c>
      <c r="H350" s="17"/>
      <c r="I350" s="18"/>
      <c r="J350" s="279" t="s">
        <v>214</v>
      </c>
      <c r="K350" s="280"/>
      <c r="L350" s="280"/>
      <c r="M350" s="280"/>
      <c r="N350" s="281"/>
    </row>
    <row r="351" spans="1:14" s="8" customFormat="1" ht="15.75" x14ac:dyDescent="0.25">
      <c r="A351" s="136"/>
      <c r="B351" s="137" t="s">
        <v>22</v>
      </c>
      <c r="C351" s="138"/>
      <c r="D351" s="137"/>
      <c r="E351" s="137"/>
      <c r="F351" s="138">
        <v>10000</v>
      </c>
      <c r="G351" s="61">
        <f t="shared" si="14"/>
        <v>10000</v>
      </c>
      <c r="H351" s="20"/>
      <c r="I351" s="20"/>
      <c r="J351" s="282" t="s">
        <v>214</v>
      </c>
      <c r="K351" s="283"/>
      <c r="L351" s="283"/>
      <c r="M351" s="283"/>
      <c r="N351" s="283"/>
    </row>
    <row r="352" spans="1:14" s="8" customFormat="1" ht="15.75" x14ac:dyDescent="0.25">
      <c r="A352" s="136"/>
      <c r="B352" s="137"/>
      <c r="C352" s="138"/>
      <c r="D352" s="137"/>
      <c r="E352" s="137"/>
      <c r="F352" s="138"/>
      <c r="G352" s="61">
        <f t="shared" si="14"/>
        <v>0</v>
      </c>
      <c r="H352" s="20"/>
      <c r="I352" s="21"/>
      <c r="J352" s="273"/>
      <c r="K352" s="274"/>
      <c r="L352" s="274"/>
      <c r="M352" s="274"/>
      <c r="N352" s="275"/>
    </row>
    <row r="353" spans="1:14" s="8" customFormat="1" ht="15.75" x14ac:dyDescent="0.25">
      <c r="A353" s="136"/>
      <c r="B353" s="137"/>
      <c r="C353" s="138"/>
      <c r="D353" s="137"/>
      <c r="E353" s="137"/>
      <c r="F353" s="138"/>
      <c r="G353" s="61">
        <f t="shared" si="14"/>
        <v>0</v>
      </c>
      <c r="H353" s="20"/>
      <c r="I353" s="21"/>
      <c r="J353" s="273"/>
      <c r="K353" s="274"/>
      <c r="L353" s="274"/>
      <c r="M353" s="274"/>
      <c r="N353" s="275"/>
    </row>
    <row r="354" spans="1:14" s="8" customFormat="1" ht="15.75" x14ac:dyDescent="0.25">
      <c r="A354" s="136"/>
      <c r="B354" s="137"/>
      <c r="C354" s="138"/>
      <c r="D354" s="137"/>
      <c r="E354" s="137"/>
      <c r="F354" s="138"/>
      <c r="G354" s="61">
        <f t="shared" si="14"/>
        <v>0</v>
      </c>
      <c r="H354" s="20"/>
      <c r="I354" s="21"/>
      <c r="J354" s="273"/>
      <c r="K354" s="274"/>
      <c r="L354" s="274"/>
      <c r="M354" s="274"/>
      <c r="N354" s="275"/>
    </row>
    <row r="355" spans="1:14" s="8" customFormat="1" ht="15.75" x14ac:dyDescent="0.25">
      <c r="A355" s="136"/>
      <c r="B355" s="137"/>
      <c r="C355" s="138"/>
      <c r="D355" s="137"/>
      <c r="E355" s="137"/>
      <c r="F355" s="138"/>
      <c r="G355" s="61">
        <f t="shared" si="14"/>
        <v>0</v>
      </c>
      <c r="H355" s="20"/>
      <c r="I355" s="21"/>
      <c r="J355" s="273"/>
      <c r="K355" s="274"/>
      <c r="L355" s="274"/>
      <c r="M355" s="274"/>
      <c r="N355" s="275"/>
    </row>
    <row r="356" spans="1:14" s="8" customFormat="1" ht="15.75" x14ac:dyDescent="0.25">
      <c r="A356" s="136"/>
      <c r="B356" s="137"/>
      <c r="C356" s="138"/>
      <c r="D356" s="137"/>
      <c r="E356" s="137"/>
      <c r="F356" s="138"/>
      <c r="G356" s="61">
        <f t="shared" si="14"/>
        <v>0</v>
      </c>
      <c r="H356" s="20"/>
      <c r="I356" s="21"/>
      <c r="J356" s="273"/>
      <c r="K356" s="274"/>
      <c r="L356" s="274"/>
      <c r="M356" s="274"/>
      <c r="N356" s="275"/>
    </row>
    <row r="357" spans="1:14" s="8" customFormat="1" ht="15.75" x14ac:dyDescent="0.25">
      <c r="A357" s="136"/>
      <c r="B357" s="137"/>
      <c r="C357" s="138"/>
      <c r="D357" s="137"/>
      <c r="E357" s="137"/>
      <c r="F357" s="138"/>
      <c r="G357" s="61">
        <f t="shared" si="14"/>
        <v>0</v>
      </c>
      <c r="H357" s="20"/>
      <c r="I357" s="21"/>
      <c r="J357" s="273"/>
      <c r="K357" s="274"/>
      <c r="L357" s="274"/>
      <c r="M357" s="274"/>
      <c r="N357" s="275"/>
    </row>
    <row r="358" spans="1:14" s="8" customFormat="1" ht="15.75" x14ac:dyDescent="0.25">
      <c r="A358" s="136"/>
      <c r="B358" s="137"/>
      <c r="C358" s="138"/>
      <c r="D358" s="137"/>
      <c r="E358" s="137"/>
      <c r="F358" s="138"/>
      <c r="G358" s="61">
        <f t="shared" si="14"/>
        <v>0</v>
      </c>
      <c r="H358" s="20"/>
      <c r="I358" s="21"/>
      <c r="J358" s="273"/>
      <c r="K358" s="274"/>
      <c r="L358" s="274"/>
      <c r="M358" s="274"/>
      <c r="N358" s="275"/>
    </row>
    <row r="359" spans="1:14" s="16" customFormat="1" ht="15.75" x14ac:dyDescent="0.25">
      <c r="A359" s="119" t="s">
        <v>70</v>
      </c>
      <c r="B359" s="60"/>
      <c r="C359" s="61">
        <f>SUM(C350:C358)</f>
        <v>0</v>
      </c>
      <c r="D359" s="61"/>
      <c r="E359" s="61"/>
      <c r="F359" s="61"/>
      <c r="G359" s="61">
        <f>SUM(G350:G358)</f>
        <v>50000</v>
      </c>
      <c r="H359" s="22"/>
      <c r="I359" s="23"/>
      <c r="J359" s="273"/>
      <c r="K359" s="274"/>
      <c r="L359" s="274"/>
      <c r="M359" s="274"/>
      <c r="N359" s="275"/>
    </row>
    <row r="360" spans="1:14" s="8" customFormat="1" ht="15.75" x14ac:dyDescent="0.25">
      <c r="A360" s="139" t="s">
        <v>143</v>
      </c>
      <c r="B360" s="137"/>
      <c r="C360" s="138"/>
      <c r="D360" s="137"/>
      <c r="E360" s="137"/>
      <c r="F360" s="138"/>
      <c r="G360" s="61">
        <f t="shared" si="14"/>
        <v>0</v>
      </c>
      <c r="H360" s="20"/>
      <c r="I360" s="21"/>
      <c r="J360" s="273"/>
      <c r="K360" s="274"/>
      <c r="L360" s="274"/>
      <c r="M360" s="274"/>
      <c r="N360" s="275"/>
    </row>
    <row r="361" spans="1:14" s="8" customFormat="1" ht="15.75" x14ac:dyDescent="0.25">
      <c r="A361" s="136"/>
      <c r="B361" s="137"/>
      <c r="C361" s="138"/>
      <c r="D361" s="137"/>
      <c r="E361" s="137"/>
      <c r="F361" s="138"/>
      <c r="G361" s="61">
        <f t="shared" si="14"/>
        <v>0</v>
      </c>
      <c r="H361" s="20"/>
      <c r="I361" s="21"/>
      <c r="J361" s="273"/>
      <c r="K361" s="274"/>
      <c r="L361" s="274"/>
      <c r="M361" s="274"/>
      <c r="N361" s="275"/>
    </row>
    <row r="362" spans="1:14" s="16" customFormat="1" ht="15.75" x14ac:dyDescent="0.25">
      <c r="A362" s="119" t="s">
        <v>145</v>
      </c>
      <c r="B362" s="60"/>
      <c r="C362" s="61"/>
      <c r="D362" s="62"/>
      <c r="E362" s="62"/>
      <c r="F362" s="61"/>
      <c r="G362" s="61">
        <f>SUM(G360:G361)</f>
        <v>0</v>
      </c>
      <c r="H362" s="22"/>
      <c r="I362" s="23"/>
      <c r="J362" s="273"/>
      <c r="K362" s="274"/>
      <c r="L362" s="274"/>
      <c r="M362" s="274"/>
      <c r="N362" s="275"/>
    </row>
    <row r="363" spans="1:14" s="8" customFormat="1" ht="15.75" x14ac:dyDescent="0.25">
      <c r="A363" s="139" t="s">
        <v>144</v>
      </c>
      <c r="B363" s="137"/>
      <c r="C363" s="138"/>
      <c r="D363" s="137"/>
      <c r="E363" s="137"/>
      <c r="F363" s="138"/>
      <c r="G363" s="61">
        <f>PRODUCT(C363:F363)</f>
        <v>0</v>
      </c>
      <c r="H363" s="20"/>
      <c r="I363" s="21"/>
      <c r="J363" s="273"/>
      <c r="K363" s="274"/>
      <c r="L363" s="274"/>
      <c r="M363" s="274"/>
      <c r="N363" s="275"/>
    </row>
    <row r="364" spans="1:14" s="8" customFormat="1" ht="15.75" x14ac:dyDescent="0.25">
      <c r="A364" s="136"/>
      <c r="B364" s="137"/>
      <c r="C364" s="138"/>
      <c r="D364" s="137"/>
      <c r="E364" s="137"/>
      <c r="F364" s="138"/>
      <c r="G364" s="61">
        <f>PRODUCT(C364:F364)</f>
        <v>0</v>
      </c>
      <c r="H364" s="20"/>
      <c r="I364" s="21"/>
      <c r="J364" s="273"/>
      <c r="K364" s="274"/>
      <c r="L364" s="274"/>
      <c r="M364" s="274"/>
      <c r="N364" s="275"/>
    </row>
    <row r="365" spans="1:14" s="16" customFormat="1" ht="15.75" x14ac:dyDescent="0.25">
      <c r="A365" s="119" t="s">
        <v>146</v>
      </c>
      <c r="B365" s="118"/>
      <c r="C365" s="229"/>
      <c r="D365" s="230"/>
      <c r="E365" s="230"/>
      <c r="F365" s="229"/>
      <c r="G365" s="229">
        <f>SUM(G363:G364)</f>
        <v>0</v>
      </c>
      <c r="H365" s="22"/>
      <c r="I365" s="25"/>
      <c r="J365" s="276"/>
      <c r="K365" s="277"/>
      <c r="L365" s="277"/>
      <c r="M365" s="277"/>
      <c r="N365" s="278"/>
    </row>
    <row r="366" spans="1:14" s="8" customFormat="1" ht="15.75" x14ac:dyDescent="0.25">
      <c r="A366" s="143" t="s">
        <v>153</v>
      </c>
      <c r="B366" s="134" t="s">
        <v>22</v>
      </c>
      <c r="C366" s="135">
        <v>88</v>
      </c>
      <c r="D366" s="134" t="s">
        <v>45</v>
      </c>
      <c r="E366" s="134"/>
      <c r="F366" s="135">
        <v>73</v>
      </c>
      <c r="G366" s="61">
        <f t="shared" ref="G366:G374" si="15">PRODUCT(C366:F366)</f>
        <v>6424</v>
      </c>
      <c r="H366" s="17"/>
      <c r="I366" s="18"/>
      <c r="J366" s="279" t="s">
        <v>212</v>
      </c>
      <c r="K366" s="280"/>
      <c r="L366" s="280"/>
      <c r="M366" s="280"/>
      <c r="N366" s="281"/>
    </row>
    <row r="367" spans="1:14" s="8" customFormat="1" ht="15.75" x14ac:dyDescent="0.25">
      <c r="A367" s="136"/>
      <c r="B367" s="137"/>
      <c r="C367" s="138"/>
      <c r="D367" s="137"/>
      <c r="E367" s="137"/>
      <c r="F367" s="138"/>
      <c r="G367" s="61">
        <f t="shared" si="15"/>
        <v>0</v>
      </c>
      <c r="H367" s="20"/>
      <c r="I367" s="21"/>
      <c r="J367" s="273" t="s">
        <v>213</v>
      </c>
      <c r="K367" s="274"/>
      <c r="L367" s="274"/>
      <c r="M367" s="274"/>
      <c r="N367" s="275"/>
    </row>
    <row r="368" spans="1:14" s="8" customFormat="1" ht="15.75" x14ac:dyDescent="0.25">
      <c r="A368" s="136"/>
      <c r="B368" s="137"/>
      <c r="C368" s="138"/>
      <c r="D368" s="137"/>
      <c r="E368" s="137"/>
      <c r="F368" s="138"/>
      <c r="G368" s="61">
        <f t="shared" si="15"/>
        <v>0</v>
      </c>
      <c r="H368" s="20"/>
      <c r="I368" s="21"/>
      <c r="J368" s="273"/>
      <c r="K368" s="274"/>
      <c r="L368" s="274"/>
      <c r="M368" s="274"/>
      <c r="N368" s="275"/>
    </row>
    <row r="369" spans="1:14" s="8" customFormat="1" ht="15.75" x14ac:dyDescent="0.25">
      <c r="A369" s="136"/>
      <c r="B369" s="137"/>
      <c r="C369" s="138"/>
      <c r="D369" s="137"/>
      <c r="E369" s="137"/>
      <c r="F369" s="138"/>
      <c r="G369" s="61">
        <f t="shared" si="15"/>
        <v>0</v>
      </c>
      <c r="H369" s="20"/>
      <c r="I369" s="21"/>
      <c r="J369" s="273"/>
      <c r="K369" s="274"/>
      <c r="L369" s="274"/>
      <c r="M369" s="274"/>
      <c r="N369" s="275"/>
    </row>
    <row r="370" spans="1:14" s="8" customFormat="1" ht="15.75" x14ac:dyDescent="0.25">
      <c r="A370" s="136"/>
      <c r="B370" s="137"/>
      <c r="C370" s="138"/>
      <c r="D370" s="137"/>
      <c r="E370" s="137"/>
      <c r="F370" s="138"/>
      <c r="G370" s="61">
        <f t="shared" si="15"/>
        <v>0</v>
      </c>
      <c r="H370" s="20"/>
      <c r="I370" s="21"/>
      <c r="J370" s="273"/>
      <c r="K370" s="274"/>
      <c r="L370" s="274"/>
      <c r="M370" s="274"/>
      <c r="N370" s="275"/>
    </row>
    <row r="371" spans="1:14" s="8" customFormat="1" ht="15.75" x14ac:dyDescent="0.25">
      <c r="A371" s="136"/>
      <c r="B371" s="137"/>
      <c r="C371" s="138"/>
      <c r="D371" s="137"/>
      <c r="E371" s="137"/>
      <c r="F371" s="138"/>
      <c r="G371" s="61">
        <f t="shared" si="15"/>
        <v>0</v>
      </c>
      <c r="H371" s="20"/>
      <c r="I371" s="21"/>
      <c r="J371" s="273"/>
      <c r="K371" s="274"/>
      <c r="L371" s="274"/>
      <c r="M371" s="274"/>
      <c r="N371" s="275"/>
    </row>
    <row r="372" spans="1:14" s="8" customFormat="1" ht="15.75" x14ac:dyDescent="0.25">
      <c r="A372" s="136"/>
      <c r="B372" s="137"/>
      <c r="C372" s="138"/>
      <c r="D372" s="137"/>
      <c r="E372" s="137"/>
      <c r="F372" s="138"/>
      <c r="G372" s="61">
        <f t="shared" si="15"/>
        <v>0</v>
      </c>
      <c r="H372" s="20"/>
      <c r="I372" s="21"/>
      <c r="J372" s="273"/>
      <c r="K372" s="274"/>
      <c r="L372" s="274"/>
      <c r="M372" s="274"/>
      <c r="N372" s="275"/>
    </row>
    <row r="373" spans="1:14" s="8" customFormat="1" ht="15.75" x14ac:dyDescent="0.25">
      <c r="A373" s="136"/>
      <c r="B373" s="137"/>
      <c r="C373" s="138"/>
      <c r="D373" s="137"/>
      <c r="E373" s="137"/>
      <c r="F373" s="138"/>
      <c r="G373" s="61">
        <f t="shared" si="15"/>
        <v>0</v>
      </c>
      <c r="H373" s="20"/>
      <c r="I373" s="21"/>
      <c r="J373" s="273"/>
      <c r="K373" s="274"/>
      <c r="L373" s="274"/>
      <c r="M373" s="274"/>
      <c r="N373" s="275"/>
    </row>
    <row r="374" spans="1:14" s="8" customFormat="1" ht="15.75" x14ac:dyDescent="0.25">
      <c r="A374" s="136"/>
      <c r="B374" s="137"/>
      <c r="C374" s="138"/>
      <c r="D374" s="137"/>
      <c r="E374" s="137"/>
      <c r="F374" s="138"/>
      <c r="G374" s="61">
        <f t="shared" si="15"/>
        <v>0</v>
      </c>
      <c r="H374" s="20"/>
      <c r="I374" s="21"/>
      <c r="J374" s="273"/>
      <c r="K374" s="274"/>
      <c r="L374" s="274"/>
      <c r="M374" s="274"/>
      <c r="N374" s="275"/>
    </row>
    <row r="375" spans="1:14" s="16" customFormat="1" ht="15.75" x14ac:dyDescent="0.25">
      <c r="A375" s="119" t="s">
        <v>70</v>
      </c>
      <c r="B375" s="60"/>
      <c r="C375" s="61">
        <f>SUM(C366:C374)</f>
        <v>88</v>
      </c>
      <c r="D375" s="61"/>
      <c r="E375" s="61"/>
      <c r="F375" s="61"/>
      <c r="G375" s="61">
        <f>SUM(G366:G374)</f>
        <v>6424</v>
      </c>
      <c r="H375" s="22"/>
      <c r="I375" s="23"/>
      <c r="J375" s="273"/>
      <c r="K375" s="274"/>
      <c r="L375" s="274"/>
      <c r="M375" s="274"/>
      <c r="N375" s="275"/>
    </row>
    <row r="376" spans="1:14" s="8" customFormat="1" ht="15.75" x14ac:dyDescent="0.25">
      <c r="A376" s="139" t="s">
        <v>143</v>
      </c>
      <c r="B376" s="137"/>
      <c r="C376" s="138"/>
      <c r="D376" s="137"/>
      <c r="E376" s="137"/>
      <c r="F376" s="138">
        <v>6424</v>
      </c>
      <c r="G376" s="61">
        <f>PRODUCT(C376:F376)</f>
        <v>6424</v>
      </c>
      <c r="H376" s="20"/>
      <c r="I376" s="21"/>
      <c r="J376" s="273"/>
      <c r="K376" s="274"/>
      <c r="L376" s="274"/>
      <c r="M376" s="274"/>
      <c r="N376" s="275"/>
    </row>
    <row r="377" spans="1:14" s="8" customFormat="1" ht="15.75" x14ac:dyDescent="0.25">
      <c r="A377" s="136"/>
      <c r="B377" s="137"/>
      <c r="C377" s="138"/>
      <c r="D377" s="137"/>
      <c r="E377" s="137"/>
      <c r="F377" s="138"/>
      <c r="G377" s="61">
        <f>PRODUCT(C377:F377)</f>
        <v>0</v>
      </c>
      <c r="H377" s="20"/>
      <c r="I377" s="21"/>
      <c r="J377" s="273"/>
      <c r="K377" s="274"/>
      <c r="L377" s="274"/>
      <c r="M377" s="274"/>
      <c r="N377" s="275"/>
    </row>
    <row r="378" spans="1:14" s="16" customFormat="1" ht="15.75" x14ac:dyDescent="0.25">
      <c r="A378" s="119" t="s">
        <v>145</v>
      </c>
      <c r="B378" s="60"/>
      <c r="C378" s="61"/>
      <c r="D378" s="62"/>
      <c r="E378" s="62"/>
      <c r="F378" s="61"/>
      <c r="G378" s="61">
        <f>SUM(G376:G377)</f>
        <v>6424</v>
      </c>
      <c r="H378" s="22"/>
      <c r="I378" s="23"/>
      <c r="J378" s="273"/>
      <c r="K378" s="274"/>
      <c r="L378" s="274"/>
      <c r="M378" s="274"/>
      <c r="N378" s="275"/>
    </row>
    <row r="379" spans="1:14" s="8" customFormat="1" ht="15.75" x14ac:dyDescent="0.25">
      <c r="A379" s="139" t="s">
        <v>144</v>
      </c>
      <c r="B379" s="137"/>
      <c r="C379" s="138">
        <v>88</v>
      </c>
      <c r="D379" s="137"/>
      <c r="E379" s="137"/>
      <c r="F379" s="138">
        <v>70</v>
      </c>
      <c r="G379" s="61">
        <f>PRODUCT(C379:F379)</f>
        <v>6160</v>
      </c>
      <c r="H379" s="20"/>
      <c r="I379" s="21"/>
      <c r="J379" s="273"/>
      <c r="K379" s="274"/>
      <c r="L379" s="274"/>
      <c r="M379" s="274"/>
      <c r="N379" s="275"/>
    </row>
    <row r="380" spans="1:14" s="8" customFormat="1" ht="15.75" x14ac:dyDescent="0.25">
      <c r="A380" s="136"/>
      <c r="B380" s="137"/>
      <c r="C380" s="138"/>
      <c r="D380" s="137"/>
      <c r="E380" s="137"/>
      <c r="F380" s="138"/>
      <c r="G380" s="61">
        <f>PRODUCT(C380:F380)</f>
        <v>0</v>
      </c>
      <c r="H380" s="20"/>
      <c r="I380" s="21"/>
      <c r="J380" s="273"/>
      <c r="K380" s="274"/>
      <c r="L380" s="274"/>
      <c r="M380" s="274"/>
      <c r="N380" s="275"/>
    </row>
    <row r="381" spans="1:14" s="16" customFormat="1" ht="15.75" x14ac:dyDescent="0.25">
      <c r="A381" s="119" t="s">
        <v>146</v>
      </c>
      <c r="B381" s="118"/>
      <c r="C381" s="229"/>
      <c r="D381" s="230"/>
      <c r="E381" s="230"/>
      <c r="F381" s="229"/>
      <c r="G381" s="229">
        <f>SUM(G379:G380)</f>
        <v>6160</v>
      </c>
      <c r="H381" s="24"/>
      <c r="I381" s="25"/>
      <c r="J381" s="276"/>
      <c r="K381" s="277"/>
      <c r="L381" s="277"/>
      <c r="M381" s="277"/>
      <c r="N381" s="278"/>
    </row>
    <row r="382" spans="1:14" s="8" customFormat="1" ht="15.75" x14ac:dyDescent="0.25">
      <c r="A382" s="143" t="s">
        <v>298</v>
      </c>
      <c r="B382" s="134" t="s">
        <v>9</v>
      </c>
      <c r="C382" s="134" t="s">
        <v>215</v>
      </c>
      <c r="D382" s="134"/>
      <c r="E382" s="134"/>
      <c r="F382" s="135">
        <v>6000</v>
      </c>
      <c r="G382" s="61">
        <f t="shared" ref="G382:G393" si="16">PRODUCT(C382:F382)</f>
        <v>6000</v>
      </c>
      <c r="H382" s="17"/>
      <c r="I382" s="18"/>
      <c r="J382" s="279"/>
      <c r="K382" s="280"/>
      <c r="L382" s="280"/>
      <c r="M382" s="280"/>
      <c r="N382" s="281"/>
    </row>
    <row r="383" spans="1:14" s="8" customFormat="1" ht="15.75" x14ac:dyDescent="0.25">
      <c r="A383" s="136"/>
      <c r="B383" s="137"/>
      <c r="C383" s="138"/>
      <c r="D383" s="137"/>
      <c r="E383" s="137"/>
      <c r="F383" s="138"/>
      <c r="G383" s="61">
        <f t="shared" si="16"/>
        <v>0</v>
      </c>
      <c r="H383" s="20"/>
      <c r="I383" s="21"/>
      <c r="J383" s="273"/>
      <c r="K383" s="274"/>
      <c r="L383" s="274"/>
      <c r="M383" s="274"/>
      <c r="N383" s="275"/>
    </row>
    <row r="384" spans="1:14" s="8" customFormat="1" ht="15.75" x14ac:dyDescent="0.25">
      <c r="A384" s="136"/>
      <c r="B384" s="137"/>
      <c r="C384" s="138"/>
      <c r="D384" s="137"/>
      <c r="E384" s="137"/>
      <c r="F384" s="138"/>
      <c r="G384" s="61">
        <f t="shared" si="16"/>
        <v>0</v>
      </c>
      <c r="H384" s="20"/>
      <c r="I384" s="21"/>
      <c r="J384" s="273"/>
      <c r="K384" s="274"/>
      <c r="L384" s="274"/>
      <c r="M384" s="274"/>
      <c r="N384" s="275"/>
    </row>
    <row r="385" spans="1:14" s="8" customFormat="1" ht="15.75" x14ac:dyDescent="0.25">
      <c r="A385" s="136"/>
      <c r="B385" s="137"/>
      <c r="C385" s="138"/>
      <c r="D385" s="137"/>
      <c r="E385" s="137"/>
      <c r="F385" s="138"/>
      <c r="G385" s="61">
        <f t="shared" si="16"/>
        <v>0</v>
      </c>
      <c r="H385" s="20"/>
      <c r="I385" s="21"/>
      <c r="J385" s="273"/>
      <c r="K385" s="274"/>
      <c r="L385" s="274"/>
      <c r="M385" s="274"/>
      <c r="N385" s="275"/>
    </row>
    <row r="386" spans="1:14" s="8" customFormat="1" ht="15.75" x14ac:dyDescent="0.25">
      <c r="A386" s="136"/>
      <c r="B386" s="137"/>
      <c r="C386" s="138"/>
      <c r="D386" s="137"/>
      <c r="E386" s="137"/>
      <c r="F386" s="138"/>
      <c r="G386" s="61">
        <f t="shared" si="16"/>
        <v>0</v>
      </c>
      <c r="H386" s="20"/>
      <c r="I386" s="21"/>
      <c r="J386" s="273"/>
      <c r="K386" s="274"/>
      <c r="L386" s="274"/>
      <c r="M386" s="274"/>
      <c r="N386" s="275"/>
    </row>
    <row r="387" spans="1:14" s="8" customFormat="1" ht="15.75" x14ac:dyDescent="0.25">
      <c r="A387" s="136"/>
      <c r="B387" s="137"/>
      <c r="C387" s="138"/>
      <c r="D387" s="137"/>
      <c r="E387" s="137"/>
      <c r="F387" s="138"/>
      <c r="G387" s="61">
        <f t="shared" si="16"/>
        <v>0</v>
      </c>
      <c r="H387" s="20"/>
      <c r="I387" s="21"/>
      <c r="J387" s="273"/>
      <c r="K387" s="274"/>
      <c r="L387" s="274"/>
      <c r="M387" s="274"/>
      <c r="N387" s="275"/>
    </row>
    <row r="388" spans="1:14" s="8" customFormat="1" ht="15.75" x14ac:dyDescent="0.25">
      <c r="A388" s="136"/>
      <c r="B388" s="137"/>
      <c r="C388" s="138"/>
      <c r="D388" s="137"/>
      <c r="E388" s="137"/>
      <c r="F388" s="138"/>
      <c r="G388" s="61">
        <f t="shared" si="16"/>
        <v>0</v>
      </c>
      <c r="H388" s="20"/>
      <c r="I388" s="21"/>
      <c r="J388" s="273"/>
      <c r="K388" s="274"/>
      <c r="L388" s="274"/>
      <c r="M388" s="274"/>
      <c r="N388" s="275"/>
    </row>
    <row r="389" spans="1:14" s="8" customFormat="1" ht="15.75" x14ac:dyDescent="0.25">
      <c r="A389" s="136"/>
      <c r="B389" s="137"/>
      <c r="C389" s="138"/>
      <c r="D389" s="137"/>
      <c r="E389" s="137"/>
      <c r="F389" s="138"/>
      <c r="G389" s="61">
        <f t="shared" si="16"/>
        <v>0</v>
      </c>
      <c r="H389" s="20"/>
      <c r="I389" s="21"/>
      <c r="J389" s="273"/>
      <c r="K389" s="274"/>
      <c r="L389" s="274"/>
      <c r="M389" s="274"/>
      <c r="N389" s="275"/>
    </row>
    <row r="390" spans="1:14" s="8" customFormat="1" ht="15.75" x14ac:dyDescent="0.25">
      <c r="A390" s="136"/>
      <c r="B390" s="137"/>
      <c r="C390" s="138"/>
      <c r="D390" s="137"/>
      <c r="E390" s="137"/>
      <c r="F390" s="138"/>
      <c r="G390" s="61">
        <f t="shared" si="16"/>
        <v>0</v>
      </c>
      <c r="H390" s="20"/>
      <c r="I390" s="21"/>
      <c r="J390" s="273"/>
      <c r="K390" s="274"/>
      <c r="L390" s="274"/>
      <c r="M390" s="274"/>
      <c r="N390" s="275"/>
    </row>
    <row r="391" spans="1:14" s="16" customFormat="1" ht="15.75" x14ac:dyDescent="0.25">
      <c r="A391" s="119" t="s">
        <v>70</v>
      </c>
      <c r="B391" s="60"/>
      <c r="C391" s="61">
        <f>SUM(C382:C390)</f>
        <v>0</v>
      </c>
      <c r="D391" s="61"/>
      <c r="E391" s="61"/>
      <c r="F391" s="61"/>
      <c r="G391" s="61">
        <f>SUM(G382:G390)</f>
        <v>6000</v>
      </c>
      <c r="H391" s="22"/>
      <c r="I391" s="23"/>
      <c r="J391" s="273"/>
      <c r="K391" s="274"/>
      <c r="L391" s="274"/>
      <c r="M391" s="274"/>
      <c r="N391" s="275"/>
    </row>
    <row r="392" spans="1:14" s="8" customFormat="1" ht="15.75" x14ac:dyDescent="0.25">
      <c r="A392" s="139" t="s">
        <v>143</v>
      </c>
      <c r="B392" s="137"/>
      <c r="C392" s="138"/>
      <c r="D392" s="137"/>
      <c r="E392" s="137"/>
      <c r="F392" s="138"/>
      <c r="G392" s="61">
        <f t="shared" si="16"/>
        <v>0</v>
      </c>
      <c r="H392" s="20"/>
      <c r="I392" s="21"/>
      <c r="J392" s="273"/>
      <c r="K392" s="274"/>
      <c r="L392" s="274"/>
      <c r="M392" s="274"/>
      <c r="N392" s="275"/>
    </row>
    <row r="393" spans="1:14" s="8" customFormat="1" ht="15.75" x14ac:dyDescent="0.25">
      <c r="A393" s="136"/>
      <c r="B393" s="137"/>
      <c r="C393" s="138"/>
      <c r="D393" s="137"/>
      <c r="E393" s="137"/>
      <c r="F393" s="138"/>
      <c r="G393" s="61">
        <f t="shared" si="16"/>
        <v>0</v>
      </c>
      <c r="H393" s="20"/>
      <c r="I393" s="21"/>
      <c r="J393" s="273"/>
      <c r="K393" s="274"/>
      <c r="L393" s="274"/>
      <c r="M393" s="274"/>
      <c r="N393" s="275"/>
    </row>
    <row r="394" spans="1:14" s="16" customFormat="1" ht="15.75" x14ac:dyDescent="0.25">
      <c r="A394" s="119" t="s">
        <v>145</v>
      </c>
      <c r="B394" s="60"/>
      <c r="C394" s="61"/>
      <c r="D394" s="62"/>
      <c r="E394" s="62"/>
      <c r="F394" s="61"/>
      <c r="G394" s="61">
        <f>SUM(G392:G393)</f>
        <v>0</v>
      </c>
      <c r="H394" s="22"/>
      <c r="I394" s="23"/>
      <c r="J394" s="273"/>
      <c r="K394" s="274"/>
      <c r="L394" s="274"/>
      <c r="M394" s="274"/>
      <c r="N394" s="275"/>
    </row>
    <row r="395" spans="1:14" s="8" customFormat="1" ht="15.75" x14ac:dyDescent="0.25">
      <c r="A395" s="139" t="s">
        <v>144</v>
      </c>
      <c r="B395" s="137"/>
      <c r="C395" s="138"/>
      <c r="D395" s="137"/>
      <c r="E395" s="137"/>
      <c r="F395" s="138"/>
      <c r="G395" s="61">
        <f>PRODUCT(C395:F395)</f>
        <v>0</v>
      </c>
      <c r="H395" s="20"/>
      <c r="I395" s="21"/>
      <c r="J395" s="273"/>
      <c r="K395" s="274"/>
      <c r="L395" s="274"/>
      <c r="M395" s="274"/>
      <c r="N395" s="275"/>
    </row>
    <row r="396" spans="1:14" s="8" customFormat="1" ht="15.75" x14ac:dyDescent="0.25">
      <c r="A396" s="136"/>
      <c r="B396" s="137"/>
      <c r="C396" s="138"/>
      <c r="D396" s="137"/>
      <c r="E396" s="137"/>
      <c r="F396" s="138"/>
      <c r="G396" s="61">
        <f>PRODUCT(C396:F396)</f>
        <v>0</v>
      </c>
      <c r="H396" s="20"/>
      <c r="I396" s="21"/>
      <c r="J396" s="273"/>
      <c r="K396" s="274"/>
      <c r="L396" s="274"/>
      <c r="M396" s="274"/>
      <c r="N396" s="275"/>
    </row>
    <row r="397" spans="1:14" s="16" customFormat="1" ht="15.75" x14ac:dyDescent="0.25">
      <c r="A397" s="119" t="s">
        <v>146</v>
      </c>
      <c r="B397" s="118"/>
      <c r="C397" s="229"/>
      <c r="D397" s="230"/>
      <c r="E397" s="230"/>
      <c r="F397" s="229"/>
      <c r="G397" s="229">
        <f>SUM(G395:G396)</f>
        <v>0</v>
      </c>
      <c r="H397" s="24"/>
      <c r="I397" s="25"/>
      <c r="J397" s="276"/>
      <c r="K397" s="277"/>
      <c r="L397" s="277"/>
      <c r="M397" s="277"/>
      <c r="N397" s="278"/>
    </row>
    <row r="398" spans="1:14" s="8" customFormat="1" ht="15.75" x14ac:dyDescent="0.25">
      <c r="A398" s="143" t="s">
        <v>120</v>
      </c>
      <c r="B398" s="134" t="s">
        <v>9</v>
      </c>
      <c r="C398" s="135">
        <v>50</v>
      </c>
      <c r="D398" s="134" t="s">
        <v>216</v>
      </c>
      <c r="E398" s="134"/>
      <c r="F398" s="135">
        <v>6</v>
      </c>
      <c r="G398" s="61">
        <f t="shared" ref="G398:G409" si="17">PRODUCT(C398:F398)</f>
        <v>300</v>
      </c>
      <c r="H398" s="17"/>
      <c r="I398" s="18"/>
      <c r="J398" s="279" t="s">
        <v>217</v>
      </c>
      <c r="K398" s="280"/>
      <c r="L398" s="280"/>
      <c r="M398" s="280"/>
      <c r="N398" s="281"/>
    </row>
    <row r="399" spans="1:14" s="8" customFormat="1" ht="15.75" x14ac:dyDescent="0.25">
      <c r="A399" s="136"/>
      <c r="B399" s="137"/>
      <c r="C399" s="138"/>
      <c r="D399" s="137"/>
      <c r="E399" s="137"/>
      <c r="F399" s="138"/>
      <c r="G399" s="61">
        <f t="shared" si="17"/>
        <v>0</v>
      </c>
      <c r="H399" s="20"/>
      <c r="I399" s="21"/>
      <c r="J399" s="273"/>
      <c r="K399" s="274"/>
      <c r="L399" s="274"/>
      <c r="M399" s="274"/>
      <c r="N399" s="275"/>
    </row>
    <row r="400" spans="1:14" s="8" customFormat="1" ht="15.75" x14ac:dyDescent="0.25">
      <c r="A400" s="136"/>
      <c r="B400" s="137"/>
      <c r="C400" s="138"/>
      <c r="D400" s="137"/>
      <c r="E400" s="137"/>
      <c r="F400" s="138"/>
      <c r="G400" s="61">
        <f t="shared" si="17"/>
        <v>0</v>
      </c>
      <c r="H400" s="20"/>
      <c r="I400" s="21"/>
      <c r="J400" s="273"/>
      <c r="K400" s="274"/>
      <c r="L400" s="274"/>
      <c r="M400" s="274"/>
      <c r="N400" s="275"/>
    </row>
    <row r="401" spans="1:14" s="8" customFormat="1" ht="15.75" x14ac:dyDescent="0.25">
      <c r="A401" s="136"/>
      <c r="B401" s="137"/>
      <c r="C401" s="138"/>
      <c r="D401" s="137"/>
      <c r="E401" s="137"/>
      <c r="F401" s="138"/>
      <c r="G401" s="61">
        <f t="shared" si="17"/>
        <v>0</v>
      </c>
      <c r="H401" s="20"/>
      <c r="I401" s="21"/>
      <c r="J401" s="273"/>
      <c r="K401" s="274"/>
      <c r="L401" s="274"/>
      <c r="M401" s="274"/>
      <c r="N401" s="275"/>
    </row>
    <row r="402" spans="1:14" s="8" customFormat="1" ht="15.75" x14ac:dyDescent="0.25">
      <c r="A402" s="136"/>
      <c r="B402" s="137"/>
      <c r="C402" s="138"/>
      <c r="D402" s="137"/>
      <c r="E402" s="137"/>
      <c r="F402" s="138"/>
      <c r="G402" s="61">
        <f t="shared" si="17"/>
        <v>0</v>
      </c>
      <c r="H402" s="20"/>
      <c r="I402" s="21"/>
      <c r="J402" s="273"/>
      <c r="K402" s="274"/>
      <c r="L402" s="274"/>
      <c r="M402" s="274"/>
      <c r="N402" s="275"/>
    </row>
    <row r="403" spans="1:14" s="8" customFormat="1" ht="15.75" x14ac:dyDescent="0.25">
      <c r="A403" s="136"/>
      <c r="B403" s="137"/>
      <c r="C403" s="138"/>
      <c r="D403" s="137"/>
      <c r="E403" s="137"/>
      <c r="F403" s="138"/>
      <c r="G403" s="61">
        <f t="shared" si="17"/>
        <v>0</v>
      </c>
      <c r="H403" s="20"/>
      <c r="I403" s="21"/>
      <c r="J403" s="273"/>
      <c r="K403" s="274"/>
      <c r="L403" s="274"/>
      <c r="M403" s="274"/>
      <c r="N403" s="275"/>
    </row>
    <row r="404" spans="1:14" s="8" customFormat="1" ht="15.75" x14ac:dyDescent="0.25">
      <c r="A404" s="136"/>
      <c r="B404" s="137"/>
      <c r="C404" s="138"/>
      <c r="D404" s="137"/>
      <c r="E404" s="137"/>
      <c r="F404" s="138"/>
      <c r="G404" s="61">
        <f t="shared" si="17"/>
        <v>0</v>
      </c>
      <c r="H404" s="20"/>
      <c r="I404" s="21"/>
      <c r="J404" s="273"/>
      <c r="K404" s="274"/>
      <c r="L404" s="274"/>
      <c r="M404" s="274"/>
      <c r="N404" s="275"/>
    </row>
    <row r="405" spans="1:14" s="8" customFormat="1" ht="15.75" x14ac:dyDescent="0.25">
      <c r="A405" s="136"/>
      <c r="B405" s="137"/>
      <c r="C405" s="138"/>
      <c r="D405" s="137"/>
      <c r="E405" s="137"/>
      <c r="F405" s="138"/>
      <c r="G405" s="61">
        <f t="shared" si="17"/>
        <v>0</v>
      </c>
      <c r="H405" s="20"/>
      <c r="I405" s="21"/>
      <c r="J405" s="273"/>
      <c r="K405" s="274"/>
      <c r="L405" s="274"/>
      <c r="M405" s="274"/>
      <c r="N405" s="275"/>
    </row>
    <row r="406" spans="1:14" s="8" customFormat="1" ht="15.75" x14ac:dyDescent="0.25">
      <c r="A406" s="136"/>
      <c r="B406" s="137"/>
      <c r="C406" s="138"/>
      <c r="D406" s="137"/>
      <c r="E406" s="137"/>
      <c r="F406" s="138"/>
      <c r="G406" s="61">
        <f t="shared" si="17"/>
        <v>0</v>
      </c>
      <c r="H406" s="20"/>
      <c r="I406" s="21"/>
      <c r="J406" s="273"/>
      <c r="K406" s="274"/>
      <c r="L406" s="274"/>
      <c r="M406" s="274"/>
      <c r="N406" s="275"/>
    </row>
    <row r="407" spans="1:14" s="16" customFormat="1" ht="15.75" x14ac:dyDescent="0.25">
      <c r="A407" s="119" t="s">
        <v>70</v>
      </c>
      <c r="B407" s="60"/>
      <c r="C407" s="61">
        <f>SUM(C398:C406)</f>
        <v>50</v>
      </c>
      <c r="D407" s="61"/>
      <c r="E407" s="61"/>
      <c r="F407" s="61"/>
      <c r="G407" s="61">
        <f>SUM(G398:G406)</f>
        <v>300</v>
      </c>
      <c r="H407" s="22"/>
      <c r="I407" s="23"/>
      <c r="J407" s="273"/>
      <c r="K407" s="274"/>
      <c r="L407" s="274"/>
      <c r="M407" s="274"/>
      <c r="N407" s="275"/>
    </row>
    <row r="408" spans="1:14" s="8" customFormat="1" ht="15.75" x14ac:dyDescent="0.25">
      <c r="A408" s="139" t="s">
        <v>143</v>
      </c>
      <c r="B408" s="137"/>
      <c r="C408" s="138"/>
      <c r="D408" s="137"/>
      <c r="E408" s="137"/>
      <c r="F408" s="138"/>
      <c r="G408" s="61">
        <f t="shared" si="17"/>
        <v>0</v>
      </c>
      <c r="H408" s="20"/>
      <c r="I408" s="21"/>
      <c r="J408" s="273"/>
      <c r="K408" s="274"/>
      <c r="L408" s="274"/>
      <c r="M408" s="274"/>
      <c r="N408" s="275"/>
    </row>
    <row r="409" spans="1:14" s="8" customFormat="1" ht="15.75" x14ac:dyDescent="0.25">
      <c r="A409" s="136"/>
      <c r="B409" s="137"/>
      <c r="C409" s="138"/>
      <c r="D409" s="137"/>
      <c r="E409" s="137"/>
      <c r="F409" s="138"/>
      <c r="G409" s="61">
        <f t="shared" si="17"/>
        <v>0</v>
      </c>
      <c r="H409" s="20"/>
      <c r="I409" s="21"/>
      <c r="J409" s="273"/>
      <c r="K409" s="274"/>
      <c r="L409" s="274"/>
      <c r="M409" s="274"/>
      <c r="N409" s="275"/>
    </row>
    <row r="410" spans="1:14" s="16" customFormat="1" ht="15.75" x14ac:dyDescent="0.25">
      <c r="A410" s="119" t="s">
        <v>145</v>
      </c>
      <c r="B410" s="60"/>
      <c r="C410" s="61"/>
      <c r="D410" s="62"/>
      <c r="E410" s="62"/>
      <c r="F410" s="61"/>
      <c r="G410" s="61">
        <f>SUM(G408:G409)</f>
        <v>0</v>
      </c>
      <c r="H410" s="22"/>
      <c r="I410" s="23"/>
      <c r="J410" s="273"/>
      <c r="K410" s="274"/>
      <c r="L410" s="274"/>
      <c r="M410" s="274"/>
      <c r="N410" s="275"/>
    </row>
    <row r="411" spans="1:14" s="8" customFormat="1" ht="15.75" x14ac:dyDescent="0.25">
      <c r="A411" s="139" t="s">
        <v>144</v>
      </c>
      <c r="B411" s="137"/>
      <c r="C411" s="138"/>
      <c r="D411" s="137"/>
      <c r="E411" s="137"/>
      <c r="F411" s="138"/>
      <c r="G411" s="61">
        <f>PRODUCT(C411:F411)</f>
        <v>0</v>
      </c>
      <c r="H411" s="20"/>
      <c r="I411" s="21"/>
      <c r="J411" s="273"/>
      <c r="K411" s="274"/>
      <c r="L411" s="274"/>
      <c r="M411" s="274"/>
      <c r="N411" s="275"/>
    </row>
    <row r="412" spans="1:14" s="8" customFormat="1" ht="15.75" x14ac:dyDescent="0.25">
      <c r="A412" s="136"/>
      <c r="B412" s="137"/>
      <c r="C412" s="138"/>
      <c r="D412" s="137"/>
      <c r="E412" s="137"/>
      <c r="F412" s="138"/>
      <c r="G412" s="61">
        <f>PRODUCT(C412:F412)</f>
        <v>0</v>
      </c>
      <c r="H412" s="20"/>
      <c r="I412" s="21"/>
      <c r="J412" s="273"/>
      <c r="K412" s="274"/>
      <c r="L412" s="274"/>
      <c r="M412" s="274"/>
      <c r="N412" s="275"/>
    </row>
    <row r="413" spans="1:14" s="16" customFormat="1" ht="15.75" x14ac:dyDescent="0.25">
      <c r="A413" s="119" t="s">
        <v>146</v>
      </c>
      <c r="B413" s="118"/>
      <c r="C413" s="229"/>
      <c r="D413" s="230"/>
      <c r="E413" s="230"/>
      <c r="F413" s="229"/>
      <c r="G413" s="229">
        <f>SUM(G411:G412)</f>
        <v>0</v>
      </c>
      <c r="H413" s="24"/>
      <c r="I413" s="25"/>
      <c r="J413" s="276"/>
      <c r="K413" s="277"/>
      <c r="L413" s="277"/>
      <c r="M413" s="277"/>
      <c r="N413" s="278"/>
    </row>
    <row r="414" spans="1:14" s="8" customFormat="1" ht="15.75" x14ac:dyDescent="0.25">
      <c r="A414" s="143" t="s">
        <v>155</v>
      </c>
      <c r="B414" s="134"/>
      <c r="C414" s="135"/>
      <c r="D414" s="134"/>
      <c r="E414" s="134"/>
      <c r="F414" s="135"/>
      <c r="G414" s="61">
        <f t="shared" ref="G414:G425" si="18">PRODUCT(C414:F414)</f>
        <v>0</v>
      </c>
      <c r="H414" s="17"/>
      <c r="I414" s="18"/>
      <c r="J414" s="279"/>
      <c r="K414" s="280"/>
      <c r="L414" s="280"/>
      <c r="M414" s="280"/>
      <c r="N414" s="281"/>
    </row>
    <row r="415" spans="1:14" s="8" customFormat="1" ht="15.75" x14ac:dyDescent="0.25">
      <c r="A415" s="140" t="s">
        <v>218</v>
      </c>
      <c r="B415" s="137" t="s">
        <v>38</v>
      </c>
      <c r="C415" s="138"/>
      <c r="D415" s="137"/>
      <c r="E415" s="137"/>
      <c r="F415" s="138">
        <v>200</v>
      </c>
      <c r="G415" s="61">
        <f t="shared" si="18"/>
        <v>200</v>
      </c>
      <c r="H415" s="20"/>
      <c r="I415" s="21"/>
      <c r="J415" s="273"/>
      <c r="K415" s="274"/>
      <c r="L415" s="274"/>
      <c r="M415" s="274"/>
      <c r="N415" s="275"/>
    </row>
    <row r="416" spans="1:14" s="8" customFormat="1" ht="15.75" x14ac:dyDescent="0.25">
      <c r="A416" s="140"/>
      <c r="B416" s="137"/>
      <c r="C416" s="138"/>
      <c r="D416" s="137"/>
      <c r="E416" s="137"/>
      <c r="F416" s="138"/>
      <c r="G416" s="61">
        <f t="shared" si="18"/>
        <v>0</v>
      </c>
      <c r="H416" s="20"/>
      <c r="I416" s="21"/>
      <c r="J416" s="273"/>
      <c r="K416" s="274"/>
      <c r="L416" s="274"/>
      <c r="M416" s="274"/>
      <c r="N416" s="275"/>
    </row>
    <row r="417" spans="1:14" s="8" customFormat="1" ht="15.75" x14ac:dyDescent="0.25">
      <c r="A417" s="140"/>
      <c r="B417" s="137"/>
      <c r="C417" s="138"/>
      <c r="D417" s="137"/>
      <c r="E417" s="137"/>
      <c r="F417" s="138"/>
      <c r="G417" s="61">
        <f t="shared" si="18"/>
        <v>0</v>
      </c>
      <c r="H417" s="20"/>
      <c r="I417" s="21"/>
      <c r="J417" s="273"/>
      <c r="K417" s="274"/>
      <c r="L417" s="274"/>
      <c r="M417" s="274"/>
      <c r="N417" s="275"/>
    </row>
    <row r="418" spans="1:14" s="8" customFormat="1" ht="15.75" x14ac:dyDescent="0.25">
      <c r="A418" s="140"/>
      <c r="B418" s="137"/>
      <c r="C418" s="138"/>
      <c r="D418" s="137"/>
      <c r="E418" s="137"/>
      <c r="F418" s="138"/>
      <c r="G418" s="61">
        <f t="shared" si="18"/>
        <v>0</v>
      </c>
      <c r="H418" s="20"/>
      <c r="I418" s="21"/>
      <c r="J418" s="273"/>
      <c r="K418" s="274"/>
      <c r="L418" s="274"/>
      <c r="M418" s="274"/>
      <c r="N418" s="275"/>
    </row>
    <row r="419" spans="1:14" s="8" customFormat="1" ht="15.75" x14ac:dyDescent="0.25">
      <c r="A419" s="140"/>
      <c r="B419" s="137"/>
      <c r="C419" s="138"/>
      <c r="D419" s="137"/>
      <c r="E419" s="137"/>
      <c r="F419" s="138"/>
      <c r="G419" s="61">
        <f t="shared" si="18"/>
        <v>0</v>
      </c>
      <c r="H419" s="20"/>
      <c r="I419" s="21"/>
      <c r="J419" s="273"/>
      <c r="K419" s="274"/>
      <c r="L419" s="274"/>
      <c r="M419" s="274"/>
      <c r="N419" s="275"/>
    </row>
    <row r="420" spans="1:14" s="8" customFormat="1" ht="15.75" x14ac:dyDescent="0.25">
      <c r="A420" s="140"/>
      <c r="B420" s="137"/>
      <c r="C420" s="138"/>
      <c r="D420" s="137"/>
      <c r="E420" s="137"/>
      <c r="F420" s="138"/>
      <c r="G420" s="61">
        <f t="shared" si="18"/>
        <v>0</v>
      </c>
      <c r="H420" s="20"/>
      <c r="I420" s="21"/>
      <c r="J420" s="273"/>
      <c r="K420" s="274"/>
      <c r="L420" s="274"/>
      <c r="M420" s="274"/>
      <c r="N420" s="275"/>
    </row>
    <row r="421" spans="1:14" s="8" customFormat="1" ht="15.75" x14ac:dyDescent="0.25">
      <c r="A421" s="140"/>
      <c r="B421" s="137"/>
      <c r="C421" s="138"/>
      <c r="D421" s="137"/>
      <c r="E421" s="137"/>
      <c r="F421" s="138"/>
      <c r="G421" s="61">
        <f t="shared" si="18"/>
        <v>0</v>
      </c>
      <c r="H421" s="20"/>
      <c r="I421" s="21"/>
      <c r="J421" s="273"/>
      <c r="K421" s="274"/>
      <c r="L421" s="274"/>
      <c r="M421" s="274"/>
      <c r="N421" s="275"/>
    </row>
    <row r="422" spans="1:14" s="8" customFormat="1" ht="15.75" x14ac:dyDescent="0.25">
      <c r="A422" s="140"/>
      <c r="B422" s="137"/>
      <c r="C422" s="138"/>
      <c r="D422" s="137"/>
      <c r="E422" s="137"/>
      <c r="F422" s="138"/>
      <c r="G422" s="61">
        <f t="shared" si="18"/>
        <v>0</v>
      </c>
      <c r="H422" s="20"/>
      <c r="I422" s="21"/>
      <c r="J422" s="273"/>
      <c r="K422" s="274"/>
      <c r="L422" s="274"/>
      <c r="M422" s="274"/>
      <c r="N422" s="275"/>
    </row>
    <row r="423" spans="1:14" s="16" customFormat="1" ht="15.75" x14ac:dyDescent="0.25">
      <c r="A423" s="119" t="s">
        <v>70</v>
      </c>
      <c r="B423" s="60"/>
      <c r="C423" s="61">
        <f>SUM(C414:C422)</f>
        <v>0</v>
      </c>
      <c r="D423" s="61"/>
      <c r="E423" s="61"/>
      <c r="F423" s="61"/>
      <c r="G423" s="61">
        <f>SUM(G414:G422)</f>
        <v>200</v>
      </c>
      <c r="H423" s="22"/>
      <c r="I423" s="23"/>
      <c r="J423" s="273"/>
      <c r="K423" s="274"/>
      <c r="L423" s="274"/>
      <c r="M423" s="274"/>
      <c r="N423" s="275"/>
    </row>
    <row r="424" spans="1:14" s="8" customFormat="1" ht="15.75" x14ac:dyDescent="0.25">
      <c r="A424" s="139" t="s">
        <v>143</v>
      </c>
      <c r="B424" s="137"/>
      <c r="C424" s="138"/>
      <c r="D424" s="137"/>
      <c r="E424" s="137"/>
      <c r="F424" s="138"/>
      <c r="G424" s="61">
        <f t="shared" si="18"/>
        <v>0</v>
      </c>
      <c r="H424" s="20"/>
      <c r="I424" s="21"/>
      <c r="J424" s="273"/>
      <c r="K424" s="274"/>
      <c r="L424" s="274"/>
      <c r="M424" s="274"/>
      <c r="N424" s="275"/>
    </row>
    <row r="425" spans="1:14" s="8" customFormat="1" ht="15.75" x14ac:dyDescent="0.25">
      <c r="A425" s="136"/>
      <c r="B425" s="137"/>
      <c r="C425" s="138"/>
      <c r="D425" s="137"/>
      <c r="E425" s="137"/>
      <c r="F425" s="138"/>
      <c r="G425" s="61">
        <f t="shared" si="18"/>
        <v>0</v>
      </c>
      <c r="H425" s="20"/>
      <c r="I425" s="21"/>
      <c r="J425" s="273"/>
      <c r="K425" s="274"/>
      <c r="L425" s="274"/>
      <c r="M425" s="274"/>
      <c r="N425" s="275"/>
    </row>
    <row r="426" spans="1:14" s="16" customFormat="1" ht="15.75" x14ac:dyDescent="0.25">
      <c r="A426" s="119" t="s">
        <v>145</v>
      </c>
      <c r="B426" s="60"/>
      <c r="C426" s="61"/>
      <c r="D426" s="62"/>
      <c r="E426" s="62"/>
      <c r="F426" s="61"/>
      <c r="G426" s="61">
        <f>SUM(G424:G425)</f>
        <v>0</v>
      </c>
      <c r="H426" s="22"/>
      <c r="I426" s="23"/>
      <c r="J426" s="273"/>
      <c r="K426" s="274"/>
      <c r="L426" s="274"/>
      <c r="M426" s="274"/>
      <c r="N426" s="275"/>
    </row>
    <row r="427" spans="1:14" s="8" customFormat="1" ht="15.75" x14ac:dyDescent="0.25">
      <c r="A427" s="139" t="s">
        <v>144</v>
      </c>
      <c r="B427" s="137"/>
      <c r="C427" s="138"/>
      <c r="D427" s="137"/>
      <c r="E427" s="137"/>
      <c r="F427" s="138"/>
      <c r="G427" s="61">
        <f>PRODUCT(C427:F427)</f>
        <v>0</v>
      </c>
      <c r="H427" s="20"/>
      <c r="I427" s="21"/>
      <c r="J427" s="273"/>
      <c r="K427" s="274"/>
      <c r="L427" s="274"/>
      <c r="M427" s="274"/>
      <c r="N427" s="275"/>
    </row>
    <row r="428" spans="1:14" s="8" customFormat="1" ht="15.75" x14ac:dyDescent="0.25">
      <c r="A428" s="136"/>
      <c r="B428" s="137"/>
      <c r="C428" s="138"/>
      <c r="D428" s="137"/>
      <c r="E428" s="137"/>
      <c r="F428" s="138"/>
      <c r="G428" s="61">
        <f>PRODUCT(C428:F428)</f>
        <v>0</v>
      </c>
      <c r="H428" s="20"/>
      <c r="I428" s="21"/>
      <c r="J428" s="273"/>
      <c r="K428" s="274"/>
      <c r="L428" s="274"/>
      <c r="M428" s="274"/>
      <c r="N428" s="275"/>
    </row>
    <row r="429" spans="1:14" s="16" customFormat="1" ht="15.75" x14ac:dyDescent="0.25">
      <c r="A429" s="119" t="s">
        <v>146</v>
      </c>
      <c r="B429" s="118"/>
      <c r="C429" s="229"/>
      <c r="D429" s="230"/>
      <c r="E429" s="230"/>
      <c r="F429" s="229"/>
      <c r="G429" s="229">
        <f>SUM(G427:G428)</f>
        <v>0</v>
      </c>
      <c r="H429" s="22"/>
      <c r="I429" s="25"/>
      <c r="J429" s="276"/>
      <c r="K429" s="277"/>
      <c r="L429" s="277"/>
      <c r="M429" s="277"/>
      <c r="N429" s="278"/>
    </row>
    <row r="430" spans="1:14" s="8" customFormat="1" ht="15.75" x14ac:dyDescent="0.25">
      <c r="A430" s="143" t="s">
        <v>119</v>
      </c>
      <c r="B430" s="134"/>
      <c r="C430" s="135"/>
      <c r="D430" s="134"/>
      <c r="E430" s="134"/>
      <c r="F430" s="135"/>
      <c r="G430" s="61">
        <f t="shared" ref="G430:G441" si="19">PRODUCT(C430:F430)</f>
        <v>0</v>
      </c>
      <c r="H430" s="17"/>
      <c r="I430" s="18"/>
      <c r="J430" s="279"/>
      <c r="K430" s="280"/>
      <c r="L430" s="280"/>
      <c r="M430" s="280"/>
      <c r="N430" s="281"/>
    </row>
    <row r="431" spans="1:14" s="8" customFormat="1" ht="15.75" x14ac:dyDescent="0.25">
      <c r="A431" s="140" t="s">
        <v>219</v>
      </c>
      <c r="B431" s="137" t="s">
        <v>39</v>
      </c>
      <c r="C431" s="138"/>
      <c r="D431" s="137"/>
      <c r="E431" s="137"/>
      <c r="F431" s="138">
        <v>5000</v>
      </c>
      <c r="G431" s="61">
        <f t="shared" si="19"/>
        <v>5000</v>
      </c>
      <c r="H431" s="20"/>
      <c r="I431" s="21"/>
      <c r="J431" s="273"/>
      <c r="K431" s="274"/>
      <c r="L431" s="274"/>
      <c r="M431" s="274"/>
      <c r="N431" s="275"/>
    </row>
    <row r="432" spans="1:14" s="8" customFormat="1" ht="15.75" x14ac:dyDescent="0.25">
      <c r="A432" s="140"/>
      <c r="B432" s="137"/>
      <c r="C432" s="138"/>
      <c r="D432" s="137"/>
      <c r="E432" s="137"/>
      <c r="F432" s="138"/>
      <c r="G432" s="61">
        <f t="shared" si="19"/>
        <v>0</v>
      </c>
      <c r="H432" s="20"/>
      <c r="I432" s="21"/>
      <c r="J432" s="273"/>
      <c r="K432" s="274"/>
      <c r="L432" s="274"/>
      <c r="M432" s="274"/>
      <c r="N432" s="275"/>
    </row>
    <row r="433" spans="1:14" s="8" customFormat="1" ht="15.75" x14ac:dyDescent="0.25">
      <c r="A433" s="140"/>
      <c r="B433" s="137"/>
      <c r="C433" s="138"/>
      <c r="D433" s="137"/>
      <c r="E433" s="137"/>
      <c r="F433" s="138"/>
      <c r="G433" s="61">
        <f t="shared" si="19"/>
        <v>0</v>
      </c>
      <c r="H433" s="20"/>
      <c r="I433" s="21"/>
      <c r="J433" s="273"/>
      <c r="K433" s="274"/>
      <c r="L433" s="274"/>
      <c r="M433" s="274"/>
      <c r="N433" s="275"/>
    </row>
    <row r="434" spans="1:14" s="8" customFormat="1" ht="15.75" x14ac:dyDescent="0.25">
      <c r="A434" s="140"/>
      <c r="B434" s="137"/>
      <c r="C434" s="138"/>
      <c r="D434" s="137"/>
      <c r="E434" s="137"/>
      <c r="F434" s="138"/>
      <c r="G434" s="61">
        <f t="shared" si="19"/>
        <v>0</v>
      </c>
      <c r="H434" s="20"/>
      <c r="I434" s="21"/>
      <c r="J434" s="273"/>
      <c r="K434" s="274"/>
      <c r="L434" s="274"/>
      <c r="M434" s="274"/>
      <c r="N434" s="275"/>
    </row>
    <row r="435" spans="1:14" s="8" customFormat="1" ht="15.75" x14ac:dyDescent="0.25">
      <c r="A435" s="140"/>
      <c r="B435" s="137"/>
      <c r="C435" s="138"/>
      <c r="D435" s="137"/>
      <c r="E435" s="137"/>
      <c r="F435" s="138"/>
      <c r="G435" s="61">
        <f t="shared" si="19"/>
        <v>0</v>
      </c>
      <c r="H435" s="20"/>
      <c r="I435" s="21"/>
      <c r="J435" s="273"/>
      <c r="K435" s="274"/>
      <c r="L435" s="274"/>
      <c r="M435" s="274"/>
      <c r="N435" s="275"/>
    </row>
    <row r="436" spans="1:14" s="8" customFormat="1" ht="15.75" x14ac:dyDescent="0.25">
      <c r="A436" s="140"/>
      <c r="B436" s="137"/>
      <c r="C436" s="138"/>
      <c r="D436" s="137"/>
      <c r="E436" s="137"/>
      <c r="F436" s="138"/>
      <c r="G436" s="61">
        <f t="shared" si="19"/>
        <v>0</v>
      </c>
      <c r="H436" s="20"/>
      <c r="I436" s="21"/>
      <c r="J436" s="273"/>
      <c r="K436" s="274"/>
      <c r="L436" s="274"/>
      <c r="M436" s="274"/>
      <c r="N436" s="275"/>
    </row>
    <row r="437" spans="1:14" s="8" customFormat="1" ht="15.75" x14ac:dyDescent="0.25">
      <c r="A437" s="140"/>
      <c r="B437" s="137"/>
      <c r="C437" s="138"/>
      <c r="D437" s="137"/>
      <c r="E437" s="137"/>
      <c r="F437" s="138"/>
      <c r="G437" s="61">
        <f t="shared" si="19"/>
        <v>0</v>
      </c>
      <c r="H437" s="20"/>
      <c r="I437" s="21"/>
      <c r="J437" s="273"/>
      <c r="K437" s="274"/>
      <c r="L437" s="274"/>
      <c r="M437" s="274"/>
      <c r="N437" s="275"/>
    </row>
    <row r="438" spans="1:14" s="8" customFormat="1" ht="15.75" x14ac:dyDescent="0.25">
      <c r="A438" s="140"/>
      <c r="B438" s="137"/>
      <c r="C438" s="138"/>
      <c r="D438" s="137"/>
      <c r="E438" s="137"/>
      <c r="F438" s="138"/>
      <c r="G438" s="61">
        <f t="shared" si="19"/>
        <v>0</v>
      </c>
      <c r="H438" s="20"/>
      <c r="I438" s="21"/>
      <c r="J438" s="273"/>
      <c r="K438" s="274"/>
      <c r="L438" s="274"/>
      <c r="M438" s="274"/>
      <c r="N438" s="275"/>
    </row>
    <row r="439" spans="1:14" s="16" customFormat="1" ht="15.75" x14ac:dyDescent="0.25">
      <c r="A439" s="119" t="s">
        <v>70</v>
      </c>
      <c r="B439" s="60"/>
      <c r="C439" s="61">
        <f>SUM(C430:C438)</f>
        <v>0</v>
      </c>
      <c r="D439" s="61"/>
      <c r="E439" s="61"/>
      <c r="F439" s="61"/>
      <c r="G439" s="61">
        <f>SUM(G430:G438)</f>
        <v>5000</v>
      </c>
      <c r="H439" s="22"/>
      <c r="I439" s="23"/>
      <c r="J439" s="273"/>
      <c r="K439" s="274"/>
      <c r="L439" s="274"/>
      <c r="M439" s="274"/>
      <c r="N439" s="275"/>
    </row>
    <row r="440" spans="1:14" s="8" customFormat="1" ht="15.75" x14ac:dyDescent="0.25">
      <c r="A440" s="139" t="s">
        <v>143</v>
      </c>
      <c r="B440" s="137"/>
      <c r="C440" s="138"/>
      <c r="D440" s="137"/>
      <c r="E440" s="137"/>
      <c r="F440" s="138"/>
      <c r="G440" s="61">
        <f t="shared" si="19"/>
        <v>0</v>
      </c>
      <c r="H440" s="20"/>
      <c r="I440" s="21"/>
      <c r="J440" s="273"/>
      <c r="K440" s="274"/>
      <c r="L440" s="274"/>
      <c r="M440" s="274"/>
      <c r="N440" s="275"/>
    </row>
    <row r="441" spans="1:14" s="8" customFormat="1" ht="15.75" x14ac:dyDescent="0.25">
      <c r="A441" s="136"/>
      <c r="B441" s="137"/>
      <c r="C441" s="138"/>
      <c r="D441" s="137"/>
      <c r="E441" s="137"/>
      <c r="F441" s="138"/>
      <c r="G441" s="61">
        <f t="shared" si="19"/>
        <v>0</v>
      </c>
      <c r="H441" s="20"/>
      <c r="I441" s="21"/>
      <c r="J441" s="273"/>
      <c r="K441" s="274"/>
      <c r="L441" s="274"/>
      <c r="M441" s="274"/>
      <c r="N441" s="275"/>
    </row>
    <row r="442" spans="1:14" s="16" customFormat="1" ht="15.75" x14ac:dyDescent="0.25">
      <c r="A442" s="119" t="s">
        <v>145</v>
      </c>
      <c r="B442" s="60"/>
      <c r="C442" s="61"/>
      <c r="D442" s="62"/>
      <c r="E442" s="62"/>
      <c r="F442" s="61"/>
      <c r="G442" s="61">
        <f>SUM(G440:G441)</f>
        <v>0</v>
      </c>
      <c r="H442" s="22"/>
      <c r="I442" s="23"/>
      <c r="J442" s="273"/>
      <c r="K442" s="274"/>
      <c r="L442" s="274"/>
      <c r="M442" s="274"/>
      <c r="N442" s="275"/>
    </row>
    <row r="443" spans="1:14" s="8" customFormat="1" ht="15.75" x14ac:dyDescent="0.25">
      <c r="A443" s="139" t="s">
        <v>144</v>
      </c>
      <c r="B443" s="137"/>
      <c r="C443" s="138"/>
      <c r="D443" s="137"/>
      <c r="E443" s="137"/>
      <c r="F443" s="138"/>
      <c r="G443" s="61">
        <f>PRODUCT(C443:F443)</f>
        <v>0</v>
      </c>
      <c r="H443" s="20"/>
      <c r="I443" s="21"/>
      <c r="J443" s="273"/>
      <c r="K443" s="274"/>
      <c r="L443" s="274"/>
      <c r="M443" s="274"/>
      <c r="N443" s="275"/>
    </row>
    <row r="444" spans="1:14" s="8" customFormat="1" ht="15.75" x14ac:dyDescent="0.25">
      <c r="A444" s="136"/>
      <c r="B444" s="137"/>
      <c r="C444" s="138"/>
      <c r="D444" s="137"/>
      <c r="E444" s="137"/>
      <c r="F444" s="138"/>
      <c r="G444" s="61">
        <f>PRODUCT(C444:F444)</f>
        <v>0</v>
      </c>
      <c r="H444" s="20"/>
      <c r="I444" s="21"/>
      <c r="J444" s="273"/>
      <c r="K444" s="274"/>
      <c r="L444" s="274"/>
      <c r="M444" s="274"/>
      <c r="N444" s="275"/>
    </row>
    <row r="445" spans="1:14" s="16" customFormat="1" ht="15.75" x14ac:dyDescent="0.25">
      <c r="A445" s="117" t="s">
        <v>146</v>
      </c>
      <c r="B445" s="118"/>
      <c r="C445" s="229"/>
      <c r="D445" s="230"/>
      <c r="E445" s="230"/>
      <c r="F445" s="229"/>
      <c r="G445" s="229">
        <f>SUM(G443:G444)</f>
        <v>0</v>
      </c>
      <c r="H445" s="24"/>
      <c r="I445" s="25"/>
      <c r="J445" s="276"/>
      <c r="K445" s="277"/>
      <c r="L445" s="277"/>
      <c r="M445" s="277"/>
      <c r="N445" s="278"/>
    </row>
  </sheetData>
  <sheetProtection password="CF09" sheet="1" objects="1" scenarios="1"/>
  <mergeCells count="430">
    <mergeCell ref="J338:N338"/>
    <mergeCell ref="J339:N339"/>
    <mergeCell ref="J340:N340"/>
    <mergeCell ref="J341:N341"/>
    <mergeCell ref="J342:N342"/>
    <mergeCell ref="J349:N349"/>
    <mergeCell ref="J343:N343"/>
    <mergeCell ref="J344:N344"/>
    <mergeCell ref="J345:N345"/>
    <mergeCell ref="J346:N346"/>
    <mergeCell ref="J347:N347"/>
    <mergeCell ref="J348:N348"/>
    <mergeCell ref="J329:N329"/>
    <mergeCell ref="J330:N330"/>
    <mergeCell ref="J331:N331"/>
    <mergeCell ref="J332:N332"/>
    <mergeCell ref="J333:N333"/>
    <mergeCell ref="J334:N334"/>
    <mergeCell ref="J335:N335"/>
    <mergeCell ref="J336:N336"/>
    <mergeCell ref="J337:N337"/>
    <mergeCell ref="J320:N320"/>
    <mergeCell ref="J321:N321"/>
    <mergeCell ref="J322:N322"/>
    <mergeCell ref="J323:N323"/>
    <mergeCell ref="J324:N324"/>
    <mergeCell ref="J325:N325"/>
    <mergeCell ref="J326:N326"/>
    <mergeCell ref="J327:N327"/>
    <mergeCell ref="J328:N328"/>
    <mergeCell ref="J311:N311"/>
    <mergeCell ref="J312:N312"/>
    <mergeCell ref="J313:N313"/>
    <mergeCell ref="J314:N314"/>
    <mergeCell ref="J315:N315"/>
    <mergeCell ref="J316:N316"/>
    <mergeCell ref="J317:N317"/>
    <mergeCell ref="J318:N318"/>
    <mergeCell ref="J319:N319"/>
    <mergeCell ref="J280:N280"/>
    <mergeCell ref="J281:N281"/>
    <mergeCell ref="J282:N282"/>
    <mergeCell ref="J81:N81"/>
    <mergeCell ref="J82:N82"/>
    <mergeCell ref="J83:N83"/>
    <mergeCell ref="J84:N84"/>
    <mergeCell ref="J85:N85"/>
    <mergeCell ref="J86:N86"/>
    <mergeCell ref="J87:N87"/>
    <mergeCell ref="J88:N88"/>
    <mergeCell ref="J89:N89"/>
    <mergeCell ref="J131:N131"/>
    <mergeCell ref="J132:N132"/>
    <mergeCell ref="J133:N133"/>
    <mergeCell ref="J96:N96"/>
    <mergeCell ref="J108:N108"/>
    <mergeCell ref="J109:N109"/>
    <mergeCell ref="J90:N90"/>
    <mergeCell ref="J91:N91"/>
    <mergeCell ref="J92:N92"/>
    <mergeCell ref="J101:N101"/>
    <mergeCell ref="J102:N102"/>
    <mergeCell ref="J103:N103"/>
    <mergeCell ref="J439:N439"/>
    <mergeCell ref="J440:N440"/>
    <mergeCell ref="J441:N441"/>
    <mergeCell ref="J442:N442"/>
    <mergeCell ref="J443:N443"/>
    <mergeCell ref="J444:N444"/>
    <mergeCell ref="J445:N445"/>
    <mergeCell ref="J259:N259"/>
    <mergeCell ref="J260:N260"/>
    <mergeCell ref="J261:N261"/>
    <mergeCell ref="J262:N262"/>
    <mergeCell ref="J263:N263"/>
    <mergeCell ref="J272:N272"/>
    <mergeCell ref="J273:N273"/>
    <mergeCell ref="J274:N274"/>
    <mergeCell ref="J275:N275"/>
    <mergeCell ref="J276:N276"/>
    <mergeCell ref="J283:N283"/>
    <mergeCell ref="J284:N284"/>
    <mergeCell ref="J285:N285"/>
    <mergeCell ref="J286:N286"/>
    <mergeCell ref="J287:N287"/>
    <mergeCell ref="J288:N288"/>
    <mergeCell ref="J289:N289"/>
    <mergeCell ref="J430:N430"/>
    <mergeCell ref="J431:N431"/>
    <mergeCell ref="J432:N432"/>
    <mergeCell ref="J433:N433"/>
    <mergeCell ref="J434:N434"/>
    <mergeCell ref="J435:N435"/>
    <mergeCell ref="J436:N436"/>
    <mergeCell ref="J437:N437"/>
    <mergeCell ref="J438:N438"/>
    <mergeCell ref="J421:N421"/>
    <mergeCell ref="J422:N422"/>
    <mergeCell ref="J423:N423"/>
    <mergeCell ref="J424:N424"/>
    <mergeCell ref="J425:N425"/>
    <mergeCell ref="J426:N426"/>
    <mergeCell ref="J427:N427"/>
    <mergeCell ref="J428:N428"/>
    <mergeCell ref="J429:N429"/>
    <mergeCell ref="J412:N412"/>
    <mergeCell ref="J413:N413"/>
    <mergeCell ref="J414:N414"/>
    <mergeCell ref="J415:N415"/>
    <mergeCell ref="J416:N416"/>
    <mergeCell ref="J417:N417"/>
    <mergeCell ref="J418:N418"/>
    <mergeCell ref="J419:N419"/>
    <mergeCell ref="J420:N420"/>
    <mergeCell ref="J403:N403"/>
    <mergeCell ref="J404:N404"/>
    <mergeCell ref="J405:N405"/>
    <mergeCell ref="J406:N406"/>
    <mergeCell ref="J407:N407"/>
    <mergeCell ref="J408:N408"/>
    <mergeCell ref="J409:N409"/>
    <mergeCell ref="J410:N410"/>
    <mergeCell ref="J411:N411"/>
    <mergeCell ref="J398:N398"/>
    <mergeCell ref="J264:N264"/>
    <mergeCell ref="J265:N265"/>
    <mergeCell ref="J266:N266"/>
    <mergeCell ref="J267:N267"/>
    <mergeCell ref="J399:N399"/>
    <mergeCell ref="J400:N400"/>
    <mergeCell ref="J401:N401"/>
    <mergeCell ref="J402:N402"/>
    <mergeCell ref="J290:N290"/>
    <mergeCell ref="J291:N291"/>
    <mergeCell ref="J292:N292"/>
    <mergeCell ref="J293:N293"/>
    <mergeCell ref="J294:N294"/>
    <mergeCell ref="J295:N295"/>
    <mergeCell ref="J296:N296"/>
    <mergeCell ref="J297:N297"/>
    <mergeCell ref="J298:N298"/>
    <mergeCell ref="J299:N299"/>
    <mergeCell ref="J300:N300"/>
    <mergeCell ref="J301:N301"/>
    <mergeCell ref="J302:N302"/>
    <mergeCell ref="J303:N303"/>
    <mergeCell ref="J304:N304"/>
    <mergeCell ref="J391:N391"/>
    <mergeCell ref="J392:N392"/>
    <mergeCell ref="J393:N393"/>
    <mergeCell ref="J394:N394"/>
    <mergeCell ref="J395:N395"/>
    <mergeCell ref="J396:N396"/>
    <mergeCell ref="J397:N397"/>
    <mergeCell ref="J175:N175"/>
    <mergeCell ref="J176:N176"/>
    <mergeCell ref="J177:N177"/>
    <mergeCell ref="J178:N178"/>
    <mergeCell ref="J253:N253"/>
    <mergeCell ref="J254:N254"/>
    <mergeCell ref="J255:N255"/>
    <mergeCell ref="J256:N256"/>
    <mergeCell ref="J257:N257"/>
    <mergeCell ref="J258:N258"/>
    <mergeCell ref="J247:N247"/>
    <mergeCell ref="J248:N248"/>
    <mergeCell ref="J249:N249"/>
    <mergeCell ref="J250:N250"/>
    <mergeCell ref="J251:N251"/>
    <mergeCell ref="J252:N252"/>
    <mergeCell ref="J241:N241"/>
    <mergeCell ref="J16:N16"/>
    <mergeCell ref="J17:N17"/>
    <mergeCell ref="J23:N23"/>
    <mergeCell ref="J24:N24"/>
    <mergeCell ref="J25:N25"/>
    <mergeCell ref="J26:N26"/>
    <mergeCell ref="J18:N18"/>
    <mergeCell ref="J19:N19"/>
    <mergeCell ref="J20:N20"/>
    <mergeCell ref="J21:N21"/>
    <mergeCell ref="J31:N31"/>
    <mergeCell ref="J48:N48"/>
    <mergeCell ref="J32:N32"/>
    <mergeCell ref="J33:N33"/>
    <mergeCell ref="J34:N34"/>
    <mergeCell ref="J35:N35"/>
    <mergeCell ref="J22:N22"/>
    <mergeCell ref="J36:N36"/>
    <mergeCell ref="J37:N37"/>
    <mergeCell ref="J27:N27"/>
    <mergeCell ref="J28:N28"/>
    <mergeCell ref="J29:N29"/>
    <mergeCell ref="J30:N30"/>
    <mergeCell ref="J41:N41"/>
    <mergeCell ref="J42:N42"/>
    <mergeCell ref="J43:N43"/>
    <mergeCell ref="J44:N44"/>
    <mergeCell ref="J45:N45"/>
    <mergeCell ref="J46:N46"/>
    <mergeCell ref="J38:N38"/>
    <mergeCell ref="J39:N39"/>
    <mergeCell ref="J40:N40"/>
    <mergeCell ref="J47:N47"/>
    <mergeCell ref="J71:N71"/>
    <mergeCell ref="J72:N72"/>
    <mergeCell ref="J73:N73"/>
    <mergeCell ref="J74:N74"/>
    <mergeCell ref="J75:N75"/>
    <mergeCell ref="J49:N49"/>
    <mergeCell ref="J55:N55"/>
    <mergeCell ref="J56:N56"/>
    <mergeCell ref="J57:N57"/>
    <mergeCell ref="J58:N58"/>
    <mergeCell ref="J59:N59"/>
    <mergeCell ref="J50:N50"/>
    <mergeCell ref="J51:N51"/>
    <mergeCell ref="J52:N52"/>
    <mergeCell ref="J53:N53"/>
    <mergeCell ref="J54:N54"/>
    <mergeCell ref="J100:N100"/>
    <mergeCell ref="J93:N93"/>
    <mergeCell ref="J94:N94"/>
    <mergeCell ref="J95:N95"/>
    <mergeCell ref="J97:N97"/>
    <mergeCell ref="J98:N98"/>
    <mergeCell ref="J99:N99"/>
    <mergeCell ref="J107:N107"/>
    <mergeCell ref="J60:N60"/>
    <mergeCell ref="J61:N61"/>
    <mergeCell ref="J62:N62"/>
    <mergeCell ref="J63:N63"/>
    <mergeCell ref="J79:N79"/>
    <mergeCell ref="J80:N80"/>
    <mergeCell ref="J76:N76"/>
    <mergeCell ref="J77:N77"/>
    <mergeCell ref="J78:N78"/>
    <mergeCell ref="J70:N70"/>
    <mergeCell ref="J64:N64"/>
    <mergeCell ref="J65:N65"/>
    <mergeCell ref="J66:N66"/>
    <mergeCell ref="J67:N67"/>
    <mergeCell ref="J68:N68"/>
    <mergeCell ref="J69:N69"/>
    <mergeCell ref="J140:N140"/>
    <mergeCell ref="J113:N113"/>
    <mergeCell ref="J114:N114"/>
    <mergeCell ref="J137:N137"/>
    <mergeCell ref="J134:N134"/>
    <mergeCell ref="J135:N135"/>
    <mergeCell ref="J136:N136"/>
    <mergeCell ref="J129:N129"/>
    <mergeCell ref="J104:N104"/>
    <mergeCell ref="J105:N105"/>
    <mergeCell ref="J106:N106"/>
    <mergeCell ref="J110:N110"/>
    <mergeCell ref="J111:N111"/>
    <mergeCell ref="J112:N112"/>
    <mergeCell ref="J124:N124"/>
    <mergeCell ref="J125:N125"/>
    <mergeCell ref="J115:N115"/>
    <mergeCell ref="J116:N116"/>
    <mergeCell ref="J121:N121"/>
    <mergeCell ref="J122:N122"/>
    <mergeCell ref="J123:N123"/>
    <mergeCell ref="J370:N370"/>
    <mergeCell ref="J371:N371"/>
    <mergeCell ref="J166:N166"/>
    <mergeCell ref="J167:N167"/>
    <mergeCell ref="J168:N168"/>
    <mergeCell ref="J169:N169"/>
    <mergeCell ref="J366:N366"/>
    <mergeCell ref="J367:N367"/>
    <mergeCell ref="J179:N179"/>
    <mergeCell ref="J180:N180"/>
    <mergeCell ref="J181:N181"/>
    <mergeCell ref="J182:N182"/>
    <mergeCell ref="J183:N183"/>
    <mergeCell ref="J184:N184"/>
    <mergeCell ref="J170:N170"/>
    <mergeCell ref="J171:N171"/>
    <mergeCell ref="J172:N172"/>
    <mergeCell ref="J173:N173"/>
    <mergeCell ref="J174:N174"/>
    <mergeCell ref="J191:N191"/>
    <mergeCell ref="J192:N192"/>
    <mergeCell ref="J277:N277"/>
    <mergeCell ref="J278:N278"/>
    <mergeCell ref="J279:N279"/>
    <mergeCell ref="J155:N155"/>
    <mergeCell ref="J161:N161"/>
    <mergeCell ref="J162:N162"/>
    <mergeCell ref="J163:N163"/>
    <mergeCell ref="J164:N164"/>
    <mergeCell ref="J165:N165"/>
    <mergeCell ref="J156:N156"/>
    <mergeCell ref="J157:N157"/>
    <mergeCell ref="J158:N158"/>
    <mergeCell ref="J159:N159"/>
    <mergeCell ref="J160:N160"/>
    <mergeCell ref="J149:N149"/>
    <mergeCell ref="J150:N150"/>
    <mergeCell ref="J151:N151"/>
    <mergeCell ref="J152:N152"/>
    <mergeCell ref="J153:N153"/>
    <mergeCell ref="J154:N154"/>
    <mergeCell ref="J117:N117"/>
    <mergeCell ref="J118:N118"/>
    <mergeCell ref="J119:N119"/>
    <mergeCell ref="J120:N120"/>
    <mergeCell ref="J148:N148"/>
    <mergeCell ref="J146:N146"/>
    <mergeCell ref="J147:N147"/>
    <mergeCell ref="J141:N141"/>
    <mergeCell ref="J142:N142"/>
    <mergeCell ref="J143:N143"/>
    <mergeCell ref="J144:N144"/>
    <mergeCell ref="J130:N130"/>
    <mergeCell ref="J138:N138"/>
    <mergeCell ref="J139:N139"/>
    <mergeCell ref="J145:N145"/>
    <mergeCell ref="J126:N126"/>
    <mergeCell ref="J127:N127"/>
    <mergeCell ref="J128:N128"/>
    <mergeCell ref="J193:N193"/>
    <mergeCell ref="J194:N194"/>
    <mergeCell ref="J195:N195"/>
    <mergeCell ref="J196:N196"/>
    <mergeCell ref="J185:N185"/>
    <mergeCell ref="J186:N186"/>
    <mergeCell ref="J187:N187"/>
    <mergeCell ref="J188:N188"/>
    <mergeCell ref="J189:N189"/>
    <mergeCell ref="J190:N190"/>
    <mergeCell ref="J203:N203"/>
    <mergeCell ref="J204:N204"/>
    <mergeCell ref="J205:N205"/>
    <mergeCell ref="J206:N206"/>
    <mergeCell ref="J207:N207"/>
    <mergeCell ref="J208:N208"/>
    <mergeCell ref="J197:N197"/>
    <mergeCell ref="J198:N198"/>
    <mergeCell ref="J199:N199"/>
    <mergeCell ref="J200:N200"/>
    <mergeCell ref="J201:N201"/>
    <mergeCell ref="J202:N202"/>
    <mergeCell ref="J215:N215"/>
    <mergeCell ref="J216:N216"/>
    <mergeCell ref="J217:N217"/>
    <mergeCell ref="J218:N218"/>
    <mergeCell ref="J219:N219"/>
    <mergeCell ref="J220:N220"/>
    <mergeCell ref="J209:N209"/>
    <mergeCell ref="J210:N210"/>
    <mergeCell ref="J211:N211"/>
    <mergeCell ref="J212:N212"/>
    <mergeCell ref="J213:N213"/>
    <mergeCell ref="J214:N214"/>
    <mergeCell ref="J227:N227"/>
    <mergeCell ref="J228:N228"/>
    <mergeCell ref="J229:N229"/>
    <mergeCell ref="J230:N230"/>
    <mergeCell ref="J231:N231"/>
    <mergeCell ref="J232:N232"/>
    <mergeCell ref="J221:N221"/>
    <mergeCell ref="J222:N222"/>
    <mergeCell ref="J223:N223"/>
    <mergeCell ref="J224:N224"/>
    <mergeCell ref="J225:N225"/>
    <mergeCell ref="J226:N226"/>
    <mergeCell ref="J233:N233"/>
    <mergeCell ref="J234:N234"/>
    <mergeCell ref="J235:N235"/>
    <mergeCell ref="J236:N236"/>
    <mergeCell ref="J237:N237"/>
    <mergeCell ref="J350:N350"/>
    <mergeCell ref="J268:N268"/>
    <mergeCell ref="J269:N269"/>
    <mergeCell ref="J270:N270"/>
    <mergeCell ref="J271:N271"/>
    <mergeCell ref="J242:N242"/>
    <mergeCell ref="J243:N243"/>
    <mergeCell ref="J244:N244"/>
    <mergeCell ref="J245:N245"/>
    <mergeCell ref="J246:N246"/>
    <mergeCell ref="J238:N238"/>
    <mergeCell ref="J239:N239"/>
    <mergeCell ref="J240:N240"/>
    <mergeCell ref="J305:N305"/>
    <mergeCell ref="J306:N306"/>
    <mergeCell ref="J307:N307"/>
    <mergeCell ref="J308:N308"/>
    <mergeCell ref="J309:N309"/>
    <mergeCell ref="J310:N310"/>
    <mergeCell ref="J357:N357"/>
    <mergeCell ref="J358:N358"/>
    <mergeCell ref="J359:N359"/>
    <mergeCell ref="J360:N360"/>
    <mergeCell ref="J361:N361"/>
    <mergeCell ref="J362:N362"/>
    <mergeCell ref="J351:N351"/>
    <mergeCell ref="J352:N352"/>
    <mergeCell ref="J353:N353"/>
    <mergeCell ref="J354:N354"/>
    <mergeCell ref="J355:N355"/>
    <mergeCell ref="J356:N356"/>
    <mergeCell ref="J385:N385"/>
    <mergeCell ref="J386:N386"/>
    <mergeCell ref="J387:N387"/>
    <mergeCell ref="J388:N388"/>
    <mergeCell ref="J389:N389"/>
    <mergeCell ref="J390:N390"/>
    <mergeCell ref="J363:N363"/>
    <mergeCell ref="J364:N364"/>
    <mergeCell ref="J365:N365"/>
    <mergeCell ref="J382:N382"/>
    <mergeCell ref="J383:N383"/>
    <mergeCell ref="J384:N384"/>
    <mergeCell ref="J379:N379"/>
    <mergeCell ref="J380:N380"/>
    <mergeCell ref="J381:N381"/>
    <mergeCell ref="J372:N372"/>
    <mergeCell ref="J373:N373"/>
    <mergeCell ref="J374:N374"/>
    <mergeCell ref="J375:N375"/>
    <mergeCell ref="J376:N376"/>
    <mergeCell ref="J377:N377"/>
    <mergeCell ref="J378:N378"/>
    <mergeCell ref="J368:N368"/>
    <mergeCell ref="J369:N369"/>
  </mergeCells>
  <hyperlinks>
    <hyperlink ref="A3" location="'Trading income assumptions'!A16" display="Store lamb sales"/>
    <hyperlink ref="A4" location="'Trading income assumptions'!A32" display="Finished lamb sales"/>
    <hyperlink ref="A5" location="'Trading income assumptions'!A48" display="Breeding sheep sales"/>
    <hyperlink ref="A6" location="'Trading income assumptions'!A64" display="Cull sheep sales"/>
    <hyperlink ref="A7" location="'Trading income assumptions'!A80" display="Wool sales"/>
    <hyperlink ref="A8" location="'Trading income assumptions'!A90" display="Suckled calf sales"/>
    <hyperlink ref="A9" location="'Trading income assumptions'!A106" display="Store cattle sales"/>
    <hyperlink ref="A10" location="'Trading income assumptions'!A122" display="Finished cattle sales"/>
    <hyperlink ref="A11" location="'Trading income assumptions'!A138" display="Breeding beef cattle sales"/>
    <hyperlink ref="A12" location="'Trading income assumptions'!A154" display="Cull beef sales (incl. bulls)"/>
    <hyperlink ref="A13" location="'Trading income assumptions'!A170" display="Milk sales"/>
    <hyperlink ref="B3" location="'Trading income assumptions'!A190" display="Dairy calf sales"/>
    <hyperlink ref="B4" location="'Trading income assumptions'!A206" display="Dairy breeding cattle sales"/>
    <hyperlink ref="B5" location="'Trading income assumptions'!A222" display="Dairy culls (incl. bulls)"/>
    <hyperlink ref="B6" location="'Trading income assumptions'!A238" display="Barley sales"/>
    <hyperlink ref="B7" location="'Trading income assumptions'!A254" display="Wheat sales"/>
    <hyperlink ref="B8" location="'Trading income assumptions'!A270" display="Oat sales"/>
    <hyperlink ref="B9" location="'Trading income assumptions'!A286" display="OSR sales"/>
    <hyperlink ref="B10" location="'Trading income assumptions'!A302" display="Potato sales"/>
    <hyperlink ref="B11" location="'Trading income assumptions'!A318" display="Straw sales"/>
    <hyperlink ref="B12" location="'Trading income assumptions'!A334" display="Hay, silage &amp; forage sales"/>
    <hyperlink ref="E3" location="'Trading income assumptions'!A350" display="Basic Payment"/>
    <hyperlink ref="E4" location="'Trading income assumptions'!A366" display="Beef subsidies"/>
    <hyperlink ref="E5" location="'Trading income assumptions'!A382" display="Other Pillar 2 support (incl. LFASS)"/>
    <hyperlink ref="E6" location="'Trading income assumptions'!A398" display="Agricultural contracting"/>
    <hyperlink ref="E7" location="'Trading income assumptions'!A414" display="Other Trading Income"/>
    <hyperlink ref="E8" location="'Trading income assumptions'!A430" display="Farm diversification income"/>
  </hyperlinks>
  <pageMargins left="0.70866141732283472" right="0.70866141732283472" top="0.74803149606299213" bottom="0.74803149606299213" header="0.31496062992125984" footer="0.31496062992125984"/>
  <pageSetup paperSize="9" scale="59" fitToHeight="0" orientation="portrait" r:id="rId1"/>
  <headerFooter>
    <oddFooter>&amp;C&amp;D</oddFooter>
  </headerFooter>
  <rowBreaks count="1" manualBreakCount="1">
    <brk id="237" max="1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2"/>
  <sheetViews>
    <sheetView zoomScale="90" zoomScaleNormal="90" workbookViewId="0">
      <selection activeCell="F82" sqref="A82:F82"/>
    </sheetView>
  </sheetViews>
  <sheetFormatPr defaultRowHeight="12.75" x14ac:dyDescent="0.2"/>
  <cols>
    <col min="1" max="1" width="40.140625" style="2" bestFit="1" customWidth="1"/>
    <col min="2" max="2" width="16.42578125" customWidth="1"/>
    <col min="3" max="4" width="10.7109375" style="3" customWidth="1"/>
    <col min="6" max="6" width="9.28515625" style="3" bestFit="1" customWidth="1"/>
    <col min="7" max="7" width="10.85546875" style="3" bestFit="1" customWidth="1"/>
    <col min="8" max="8" width="0" hidden="1" customWidth="1"/>
    <col min="9" max="9" width="9.42578125" hidden="1" customWidth="1"/>
    <col min="10" max="10" width="1.7109375" customWidth="1"/>
    <col min="11" max="11" width="14.85546875" bestFit="1" customWidth="1"/>
  </cols>
  <sheetData>
    <row r="1" spans="1:14" s="1" customFormat="1" ht="26.25" x14ac:dyDescent="0.4">
      <c r="A1" s="82" t="s">
        <v>157</v>
      </c>
      <c r="B1" s="233"/>
      <c r="C1" s="233"/>
      <c r="D1" s="233"/>
      <c r="E1" s="233"/>
      <c r="F1" s="233"/>
      <c r="G1" s="234">
        <f>'Farm ID'!B13</f>
        <v>42826</v>
      </c>
      <c r="H1" s="234"/>
      <c r="I1" s="234"/>
      <c r="J1" s="235" t="s">
        <v>220</v>
      </c>
      <c r="K1" s="234">
        <f>'Farm ID'!D13</f>
        <v>43190</v>
      </c>
      <c r="L1" s="233"/>
      <c r="M1" s="233" t="s">
        <v>136</v>
      </c>
      <c r="N1" s="233"/>
    </row>
    <row r="2" spans="1:14" s="63" customFormat="1" ht="15.75" x14ac:dyDescent="0.25">
      <c r="A2" s="236"/>
      <c r="B2" s="236"/>
      <c r="C2" s="236"/>
      <c r="D2" s="236"/>
      <c r="E2" s="236"/>
      <c r="F2" s="236"/>
      <c r="G2" s="237"/>
      <c r="H2" s="237"/>
      <c r="I2" s="237"/>
      <c r="J2" s="238"/>
      <c r="K2" s="237"/>
      <c r="L2" s="236"/>
      <c r="M2" s="236"/>
      <c r="N2" s="236"/>
    </row>
    <row r="3" spans="1:14" s="63" customFormat="1" ht="15.75" x14ac:dyDescent="0.25">
      <c r="A3" s="239" t="s">
        <v>11</v>
      </c>
      <c r="B3" s="236"/>
      <c r="C3" s="236"/>
      <c r="D3" s="236"/>
      <c r="E3" s="236"/>
      <c r="F3" s="236"/>
      <c r="G3" s="237"/>
      <c r="H3" s="237"/>
      <c r="I3" s="237"/>
      <c r="J3" s="238"/>
      <c r="K3" s="237"/>
      <c r="L3" s="236"/>
      <c r="M3" s="236"/>
      <c r="N3" s="236"/>
    </row>
    <row r="4" spans="1:14" s="63" customFormat="1" ht="15.75" x14ac:dyDescent="0.25">
      <c r="A4" s="239" t="s">
        <v>118</v>
      </c>
      <c r="B4" s="236"/>
      <c r="C4" s="236"/>
      <c r="D4" s="236"/>
      <c r="E4" s="236"/>
      <c r="F4" s="236"/>
      <c r="G4" s="237"/>
      <c r="H4" s="237"/>
      <c r="I4" s="237"/>
      <c r="J4" s="238"/>
      <c r="K4" s="237"/>
      <c r="L4" s="236"/>
      <c r="M4" s="236"/>
      <c r="N4" s="236"/>
    </row>
    <row r="5" spans="1:14" s="63" customFormat="1" ht="15.75" x14ac:dyDescent="0.25">
      <c r="A5" s="239" t="s">
        <v>246</v>
      </c>
      <c r="B5" s="236"/>
      <c r="C5" s="236"/>
      <c r="D5" s="236"/>
      <c r="E5" s="236"/>
      <c r="F5" s="236"/>
      <c r="G5" s="237"/>
      <c r="H5" s="237"/>
      <c r="I5" s="237"/>
      <c r="J5" s="238"/>
      <c r="K5" s="237"/>
      <c r="L5" s="236"/>
      <c r="M5" s="236"/>
      <c r="N5" s="236"/>
    </row>
    <row r="6" spans="1:14" s="63" customFormat="1" ht="15.75" x14ac:dyDescent="0.25">
      <c r="A6" s="239" t="s">
        <v>245</v>
      </c>
      <c r="B6" s="236"/>
      <c r="C6" s="236"/>
      <c r="D6" s="236"/>
      <c r="E6" s="236"/>
      <c r="F6" s="236"/>
      <c r="G6" s="237"/>
      <c r="H6" s="237"/>
      <c r="I6" s="237"/>
      <c r="J6" s="238"/>
      <c r="K6" s="237"/>
      <c r="L6" s="236"/>
      <c r="M6" s="236"/>
      <c r="N6" s="236"/>
    </row>
    <row r="7" spans="1:14" s="63" customFormat="1" ht="15.75" x14ac:dyDescent="0.25">
      <c r="A7" s="239" t="s">
        <v>159</v>
      </c>
      <c r="B7" s="236"/>
      <c r="C7" s="236"/>
      <c r="D7" s="236"/>
      <c r="E7" s="236"/>
      <c r="F7" s="236"/>
      <c r="G7" s="237"/>
      <c r="H7" s="237"/>
      <c r="I7" s="237"/>
      <c r="J7" s="238"/>
      <c r="K7" s="237"/>
      <c r="L7" s="236"/>
      <c r="M7" s="236"/>
      <c r="N7" s="236"/>
    </row>
    <row r="8" spans="1:14" s="63" customFormat="1" ht="15.75" x14ac:dyDescent="0.25">
      <c r="A8" s="240" t="s">
        <v>301</v>
      </c>
      <c r="B8" s="236"/>
      <c r="C8" s="236"/>
      <c r="D8" s="236"/>
      <c r="E8" s="236"/>
      <c r="F8" s="236"/>
      <c r="G8" s="237"/>
      <c r="H8" s="237"/>
      <c r="I8" s="237"/>
      <c r="J8" s="238"/>
      <c r="K8" s="237"/>
      <c r="L8" s="236"/>
      <c r="M8" s="236"/>
      <c r="N8" s="236"/>
    </row>
    <row r="9" spans="1:14" s="63" customFormat="1" ht="15.75" x14ac:dyDescent="0.25">
      <c r="A9" s="240" t="s">
        <v>302</v>
      </c>
      <c r="B9" s="236"/>
      <c r="C9" s="236"/>
      <c r="D9" s="236"/>
      <c r="E9" s="236"/>
      <c r="F9" s="236"/>
      <c r="G9" s="237"/>
      <c r="H9" s="237"/>
      <c r="I9" s="237"/>
      <c r="J9" s="238"/>
      <c r="K9" s="237"/>
      <c r="L9" s="236"/>
      <c r="M9" s="236"/>
      <c r="N9" s="236"/>
    </row>
    <row r="10" spans="1:14" x14ac:dyDescent="0.2">
      <c r="A10" s="241"/>
      <c r="B10" s="67"/>
      <c r="C10" s="242"/>
      <c r="D10" s="242"/>
      <c r="E10" s="242"/>
      <c r="F10" s="242"/>
      <c r="G10" s="243"/>
      <c r="H10" s="67"/>
      <c r="I10" s="67"/>
      <c r="J10" s="67"/>
      <c r="K10" s="244"/>
      <c r="L10" s="245"/>
      <c r="M10" s="67"/>
      <c r="N10" s="67"/>
    </row>
    <row r="11" spans="1:14" s="16" customFormat="1" ht="15.75" x14ac:dyDescent="0.25">
      <c r="A11" s="246" t="s">
        <v>56</v>
      </c>
      <c r="B11" s="246"/>
      <c r="C11" s="242"/>
      <c r="D11" s="242" t="s">
        <v>63</v>
      </c>
      <c r="E11" s="242" t="s">
        <v>306</v>
      </c>
      <c r="F11" s="242" t="s">
        <v>8</v>
      </c>
      <c r="G11" s="247" t="s">
        <v>8</v>
      </c>
      <c r="H11" s="248" t="s">
        <v>34</v>
      </c>
      <c r="I11" s="248" t="s">
        <v>4</v>
      </c>
      <c r="J11" s="248"/>
      <c r="K11" s="248"/>
      <c r="L11" s="248" t="s">
        <v>111</v>
      </c>
      <c r="M11" s="248"/>
      <c r="N11" s="246"/>
    </row>
    <row r="12" spans="1:14" s="8" customFormat="1" ht="15.75" x14ac:dyDescent="0.25">
      <c r="A12" s="152" t="s">
        <v>158</v>
      </c>
      <c r="B12" s="134"/>
      <c r="C12" s="135"/>
      <c r="D12" s="135"/>
      <c r="E12" s="134"/>
      <c r="F12" s="135"/>
      <c r="G12" s="61">
        <f t="shared" ref="G12:G23" si="0">PRODUCT(C12:F12)</f>
        <v>0</v>
      </c>
      <c r="H12" s="17"/>
      <c r="I12" s="18"/>
      <c r="J12" s="279"/>
      <c r="K12" s="280"/>
      <c r="L12" s="280"/>
      <c r="M12" s="280"/>
      <c r="N12" s="281"/>
    </row>
    <row r="13" spans="1:14" s="8" customFormat="1" ht="15.75" x14ac:dyDescent="0.25">
      <c r="A13" s="136"/>
      <c r="B13" s="137"/>
      <c r="C13" s="138"/>
      <c r="D13" s="138"/>
      <c r="E13" s="137"/>
      <c r="F13" s="138"/>
      <c r="G13" s="61">
        <f t="shared" si="0"/>
        <v>0</v>
      </c>
      <c r="H13" s="20"/>
      <c r="I13" s="21"/>
      <c r="J13" s="273"/>
      <c r="K13" s="274"/>
      <c r="L13" s="274"/>
      <c r="M13" s="274"/>
      <c r="N13" s="275"/>
    </row>
    <row r="14" spans="1:14" s="8" customFormat="1" ht="15.75" x14ac:dyDescent="0.25">
      <c r="A14" s="140" t="s">
        <v>280</v>
      </c>
      <c r="B14" s="137"/>
      <c r="C14" s="138" t="s">
        <v>9</v>
      </c>
      <c r="D14" s="138"/>
      <c r="E14" s="137"/>
      <c r="F14" s="138"/>
      <c r="G14" s="61">
        <f t="shared" si="0"/>
        <v>0</v>
      </c>
      <c r="H14" s="20"/>
      <c r="I14" s="21"/>
      <c r="J14" s="273" t="s">
        <v>284</v>
      </c>
      <c r="K14" s="274"/>
      <c r="L14" s="274"/>
      <c r="M14" s="274"/>
      <c r="N14" s="275"/>
    </row>
    <row r="15" spans="1:14" s="8" customFormat="1" ht="15.75" x14ac:dyDescent="0.25">
      <c r="A15" s="136"/>
      <c r="B15" s="137"/>
      <c r="C15" s="138"/>
      <c r="D15" s="138"/>
      <c r="E15" s="137"/>
      <c r="F15" s="138"/>
      <c r="G15" s="61">
        <f t="shared" si="0"/>
        <v>0</v>
      </c>
      <c r="H15" s="20"/>
      <c r="I15" s="21"/>
      <c r="J15" s="273"/>
      <c r="K15" s="274"/>
      <c r="L15" s="274"/>
      <c r="M15" s="274"/>
      <c r="N15" s="275"/>
    </row>
    <row r="16" spans="1:14" s="8" customFormat="1" ht="15.75" x14ac:dyDescent="0.25">
      <c r="A16" s="136"/>
      <c r="B16" s="137"/>
      <c r="C16" s="138"/>
      <c r="D16" s="138"/>
      <c r="E16" s="137"/>
      <c r="F16" s="138"/>
      <c r="G16" s="61">
        <f t="shared" si="0"/>
        <v>0</v>
      </c>
      <c r="H16" s="20"/>
      <c r="I16" s="21"/>
      <c r="J16" s="273"/>
      <c r="K16" s="274"/>
      <c r="L16" s="274"/>
      <c r="M16" s="274"/>
      <c r="N16" s="275"/>
    </row>
    <row r="17" spans="1:14" s="8" customFormat="1" ht="15.75" x14ac:dyDescent="0.25">
      <c r="A17" s="136"/>
      <c r="B17" s="137"/>
      <c r="C17" s="138"/>
      <c r="D17" s="138"/>
      <c r="E17" s="137"/>
      <c r="F17" s="138"/>
      <c r="G17" s="61">
        <f t="shared" si="0"/>
        <v>0</v>
      </c>
      <c r="H17" s="20"/>
      <c r="I17" s="21"/>
      <c r="J17" s="273"/>
      <c r="K17" s="274"/>
      <c r="L17" s="274"/>
      <c r="M17" s="274"/>
      <c r="N17" s="275"/>
    </row>
    <row r="18" spans="1:14" s="8" customFormat="1" ht="15.75" x14ac:dyDescent="0.25">
      <c r="A18" s="136"/>
      <c r="B18" s="137"/>
      <c r="C18" s="138"/>
      <c r="D18" s="138"/>
      <c r="E18" s="137"/>
      <c r="F18" s="138"/>
      <c r="G18" s="61">
        <f t="shared" si="0"/>
        <v>0</v>
      </c>
      <c r="H18" s="20"/>
      <c r="I18" s="21"/>
      <c r="J18" s="273"/>
      <c r="K18" s="274"/>
      <c r="L18" s="274"/>
      <c r="M18" s="274"/>
      <c r="N18" s="275"/>
    </row>
    <row r="19" spans="1:14" s="8" customFormat="1" ht="15.75" x14ac:dyDescent="0.25">
      <c r="A19" s="136"/>
      <c r="B19" s="137"/>
      <c r="C19" s="138"/>
      <c r="D19" s="138"/>
      <c r="E19" s="137"/>
      <c r="F19" s="138"/>
      <c r="G19" s="61">
        <f t="shared" si="0"/>
        <v>0</v>
      </c>
      <c r="H19" s="20"/>
      <c r="I19" s="21"/>
      <c r="J19" s="273"/>
      <c r="K19" s="274"/>
      <c r="L19" s="274"/>
      <c r="M19" s="274"/>
      <c r="N19" s="275"/>
    </row>
    <row r="20" spans="1:14" s="8" customFormat="1" ht="15.75" x14ac:dyDescent="0.25">
      <c r="A20" s="136"/>
      <c r="B20" s="137"/>
      <c r="C20" s="138"/>
      <c r="D20" s="138"/>
      <c r="E20" s="137"/>
      <c r="F20" s="138"/>
      <c r="G20" s="61">
        <f t="shared" si="0"/>
        <v>0</v>
      </c>
      <c r="H20" s="20"/>
      <c r="I20" s="21"/>
      <c r="J20" s="273"/>
      <c r="K20" s="274"/>
      <c r="L20" s="274"/>
      <c r="M20" s="274"/>
      <c r="N20" s="275"/>
    </row>
    <row r="21" spans="1:14" s="16" customFormat="1" ht="15.75" x14ac:dyDescent="0.25">
      <c r="A21" s="119" t="s">
        <v>70</v>
      </c>
      <c r="B21" s="60"/>
      <c r="C21" s="271">
        <f>SUM(C12:C20)</f>
        <v>0</v>
      </c>
      <c r="D21" s="271"/>
      <c r="E21" s="271"/>
      <c r="F21" s="271"/>
      <c r="G21" s="271">
        <f>SUM(G12:G20)</f>
        <v>0</v>
      </c>
      <c r="H21" s="22"/>
      <c r="I21" s="23"/>
      <c r="J21" s="273"/>
      <c r="K21" s="274"/>
      <c r="L21" s="274"/>
      <c r="M21" s="274"/>
      <c r="N21" s="275"/>
    </row>
    <row r="22" spans="1:14" s="8" customFormat="1" ht="15.75" x14ac:dyDescent="0.25">
      <c r="A22" s="139" t="s">
        <v>143</v>
      </c>
      <c r="B22" s="137"/>
      <c r="C22" s="138"/>
      <c r="D22" s="138"/>
      <c r="E22" s="137"/>
      <c r="F22" s="138"/>
      <c r="G22" s="61">
        <f t="shared" si="0"/>
        <v>0</v>
      </c>
      <c r="H22" s="20"/>
      <c r="I22" s="21"/>
      <c r="J22" s="273"/>
      <c r="K22" s="274"/>
      <c r="L22" s="274"/>
      <c r="M22" s="274"/>
      <c r="N22" s="275"/>
    </row>
    <row r="23" spans="1:14" s="8" customFormat="1" ht="15.75" x14ac:dyDescent="0.25">
      <c r="A23" s="136"/>
      <c r="B23" s="137"/>
      <c r="C23" s="138"/>
      <c r="D23" s="138"/>
      <c r="E23" s="137"/>
      <c r="F23" s="138"/>
      <c r="G23" s="61">
        <f t="shared" si="0"/>
        <v>0</v>
      </c>
      <c r="H23" s="20"/>
      <c r="I23" s="21"/>
      <c r="J23" s="273"/>
      <c r="K23" s="274"/>
      <c r="L23" s="274"/>
      <c r="M23" s="274"/>
      <c r="N23" s="275"/>
    </row>
    <row r="24" spans="1:14" s="16" customFormat="1" ht="15.75" x14ac:dyDescent="0.25">
      <c r="A24" s="119" t="s">
        <v>145</v>
      </c>
      <c r="B24" s="60"/>
      <c r="C24" s="271"/>
      <c r="D24" s="271"/>
      <c r="E24" s="60"/>
      <c r="F24" s="271"/>
      <c r="G24" s="271">
        <f>SUM(G22:G23)</f>
        <v>0</v>
      </c>
      <c r="H24" s="22"/>
      <c r="I24" s="23"/>
      <c r="J24" s="273"/>
      <c r="K24" s="274"/>
      <c r="L24" s="274"/>
      <c r="M24" s="274"/>
      <c r="N24" s="275"/>
    </row>
    <row r="25" spans="1:14" s="8" customFormat="1" ht="15.75" x14ac:dyDescent="0.25">
      <c r="A25" s="139" t="s">
        <v>144</v>
      </c>
      <c r="B25" s="137"/>
      <c r="C25" s="138"/>
      <c r="D25" s="138"/>
      <c r="E25" s="137"/>
      <c r="F25" s="138"/>
      <c r="G25" s="61">
        <f>PRODUCT(C25:F25)</f>
        <v>0</v>
      </c>
      <c r="H25" s="20"/>
      <c r="I25" s="21"/>
      <c r="J25" s="273"/>
      <c r="K25" s="274"/>
      <c r="L25" s="274"/>
      <c r="M25" s="274"/>
      <c r="N25" s="275"/>
    </row>
    <row r="26" spans="1:14" s="8" customFormat="1" ht="15.75" x14ac:dyDescent="0.25">
      <c r="A26" s="136"/>
      <c r="B26" s="137"/>
      <c r="C26" s="138"/>
      <c r="D26" s="138"/>
      <c r="E26" s="137"/>
      <c r="F26" s="138"/>
      <c r="G26" s="61">
        <f>PRODUCT(C26:F26)</f>
        <v>0</v>
      </c>
      <c r="H26" s="20"/>
      <c r="I26" s="21"/>
      <c r="J26" s="273"/>
      <c r="K26" s="274"/>
      <c r="L26" s="274"/>
      <c r="M26" s="274"/>
      <c r="N26" s="275"/>
    </row>
    <row r="27" spans="1:14" s="16" customFormat="1" ht="15.75" x14ac:dyDescent="0.25">
      <c r="A27" s="60" t="s">
        <v>146</v>
      </c>
      <c r="B27" s="60"/>
      <c r="C27" s="271"/>
      <c r="D27" s="271"/>
      <c r="E27" s="60"/>
      <c r="F27" s="271"/>
      <c r="G27" s="272">
        <f>SUM(G25:G26)</f>
        <v>0</v>
      </c>
      <c r="H27" s="22"/>
      <c r="I27" s="25"/>
      <c r="J27" s="276"/>
      <c r="K27" s="277"/>
      <c r="L27" s="277"/>
      <c r="M27" s="277"/>
      <c r="N27" s="278"/>
    </row>
    <row r="28" spans="1:14" s="8" customFormat="1" ht="15.75" x14ac:dyDescent="0.25">
      <c r="A28" s="152" t="s">
        <v>318</v>
      </c>
      <c r="B28" s="134"/>
      <c r="C28" s="135"/>
      <c r="D28" s="135"/>
      <c r="E28" s="134"/>
      <c r="F28" s="135"/>
      <c r="G28" s="61">
        <f t="shared" ref="G28:G38" si="1">PRODUCT(C28:F28)</f>
        <v>0</v>
      </c>
      <c r="H28" s="17"/>
      <c r="I28" s="18"/>
      <c r="J28" s="279"/>
      <c r="K28" s="280"/>
      <c r="L28" s="280"/>
      <c r="M28" s="280"/>
      <c r="N28" s="281"/>
    </row>
    <row r="29" spans="1:14" s="8" customFormat="1" ht="15.75" customHeight="1" x14ac:dyDescent="0.25">
      <c r="A29" s="136"/>
      <c r="B29" s="137"/>
      <c r="C29" s="138"/>
      <c r="D29" s="138"/>
      <c r="E29" s="137"/>
      <c r="F29" s="138">
        <v>10000</v>
      </c>
      <c r="G29" s="61">
        <f t="shared" si="1"/>
        <v>10000</v>
      </c>
      <c r="H29" s="20"/>
      <c r="I29" s="20"/>
      <c r="J29" s="273" t="s">
        <v>221</v>
      </c>
      <c r="K29" s="283"/>
      <c r="L29" s="283"/>
      <c r="M29" s="283"/>
      <c r="N29" s="283"/>
    </row>
    <row r="30" spans="1:14" s="8" customFormat="1" ht="15.75" x14ac:dyDescent="0.25">
      <c r="A30" s="136"/>
      <c r="B30" s="137"/>
      <c r="C30" s="138"/>
      <c r="D30" s="138"/>
      <c r="E30" s="137"/>
      <c r="F30" s="138"/>
      <c r="G30" s="61">
        <f t="shared" si="1"/>
        <v>0</v>
      </c>
      <c r="H30" s="20"/>
      <c r="I30" s="21"/>
      <c r="J30" s="273"/>
      <c r="K30" s="274"/>
      <c r="L30" s="274"/>
      <c r="M30" s="274"/>
      <c r="N30" s="275"/>
    </row>
    <row r="31" spans="1:14" s="8" customFormat="1" ht="15.75" x14ac:dyDescent="0.25">
      <c r="A31" s="136"/>
      <c r="B31" s="137"/>
      <c r="C31" s="138"/>
      <c r="D31" s="138"/>
      <c r="E31" s="137"/>
      <c r="F31" s="138"/>
      <c r="G31" s="61">
        <f t="shared" si="1"/>
        <v>0</v>
      </c>
      <c r="H31" s="20"/>
      <c r="I31" s="21"/>
      <c r="J31" s="273"/>
      <c r="K31" s="274"/>
      <c r="L31" s="274"/>
      <c r="M31" s="274"/>
      <c r="N31" s="275"/>
    </row>
    <row r="32" spans="1:14" s="8" customFormat="1" ht="15.75" x14ac:dyDescent="0.25">
      <c r="A32" s="136"/>
      <c r="B32" s="137"/>
      <c r="C32" s="138"/>
      <c r="D32" s="138"/>
      <c r="E32" s="137"/>
      <c r="F32" s="138"/>
      <c r="G32" s="61">
        <f t="shared" si="1"/>
        <v>0</v>
      </c>
      <c r="H32" s="20"/>
      <c r="I32" s="21"/>
      <c r="J32" s="273"/>
      <c r="K32" s="274"/>
      <c r="L32" s="274"/>
      <c r="M32" s="274"/>
      <c r="N32" s="275"/>
    </row>
    <row r="33" spans="1:14" s="8" customFormat="1" ht="15.75" x14ac:dyDescent="0.25">
      <c r="A33" s="136"/>
      <c r="B33" s="137"/>
      <c r="C33" s="138"/>
      <c r="D33" s="138"/>
      <c r="E33" s="137"/>
      <c r="F33" s="138"/>
      <c r="G33" s="61">
        <f t="shared" si="1"/>
        <v>0</v>
      </c>
      <c r="H33" s="20"/>
      <c r="I33" s="21"/>
      <c r="J33" s="273"/>
      <c r="K33" s="274"/>
      <c r="L33" s="274"/>
      <c r="M33" s="274"/>
      <c r="N33" s="275"/>
    </row>
    <row r="34" spans="1:14" s="8" customFormat="1" ht="15.75" x14ac:dyDescent="0.25">
      <c r="A34" s="136"/>
      <c r="B34" s="137"/>
      <c r="C34" s="138"/>
      <c r="D34" s="138"/>
      <c r="E34" s="137"/>
      <c r="F34" s="138"/>
      <c r="G34" s="61">
        <f t="shared" si="1"/>
        <v>0</v>
      </c>
      <c r="H34" s="20"/>
      <c r="I34" s="21"/>
      <c r="J34" s="273"/>
      <c r="K34" s="274"/>
      <c r="L34" s="274"/>
      <c r="M34" s="274"/>
      <c r="N34" s="275"/>
    </row>
    <row r="35" spans="1:14" s="8" customFormat="1" ht="15.75" x14ac:dyDescent="0.25">
      <c r="A35" s="136"/>
      <c r="B35" s="137"/>
      <c r="C35" s="138"/>
      <c r="D35" s="138"/>
      <c r="E35" s="137"/>
      <c r="F35" s="138"/>
      <c r="G35" s="61">
        <f t="shared" si="1"/>
        <v>0</v>
      </c>
      <c r="H35" s="20"/>
      <c r="I35" s="21"/>
      <c r="J35" s="273"/>
      <c r="K35" s="274"/>
      <c r="L35" s="274"/>
      <c r="M35" s="274"/>
      <c r="N35" s="275"/>
    </row>
    <row r="36" spans="1:14" s="16" customFormat="1" ht="15.75" x14ac:dyDescent="0.25">
      <c r="A36" s="119" t="s">
        <v>70</v>
      </c>
      <c r="B36" s="60"/>
      <c r="C36" s="271">
        <f>SUM(C28:C35)</f>
        <v>0</v>
      </c>
      <c r="D36" s="271"/>
      <c r="E36" s="271"/>
      <c r="F36" s="271"/>
      <c r="G36" s="271">
        <f>SUM(G28:G35)</f>
        <v>10000</v>
      </c>
      <c r="H36" s="22"/>
      <c r="I36" s="23"/>
      <c r="J36" s="273"/>
      <c r="K36" s="274"/>
      <c r="L36" s="274"/>
      <c r="M36" s="274"/>
      <c r="N36" s="275"/>
    </row>
    <row r="37" spans="1:14" s="8" customFormat="1" ht="15.75" x14ac:dyDescent="0.25">
      <c r="A37" s="139" t="s">
        <v>143</v>
      </c>
      <c r="B37" s="137"/>
      <c r="C37" s="138"/>
      <c r="D37" s="138"/>
      <c r="E37" s="137"/>
      <c r="F37" s="138"/>
      <c r="G37" s="61">
        <f t="shared" si="1"/>
        <v>0</v>
      </c>
      <c r="H37" s="20"/>
      <c r="I37" s="21"/>
      <c r="J37" s="273"/>
      <c r="K37" s="274"/>
      <c r="L37" s="274"/>
      <c r="M37" s="274"/>
      <c r="N37" s="275"/>
    </row>
    <row r="38" spans="1:14" s="8" customFormat="1" ht="15.75" x14ac:dyDescent="0.25">
      <c r="A38" s="136"/>
      <c r="B38" s="137"/>
      <c r="C38" s="138"/>
      <c r="D38" s="138"/>
      <c r="E38" s="137"/>
      <c r="F38" s="138"/>
      <c r="G38" s="61">
        <f t="shared" si="1"/>
        <v>0</v>
      </c>
      <c r="H38" s="20"/>
      <c r="I38" s="21"/>
      <c r="J38" s="273"/>
      <c r="K38" s="274"/>
      <c r="L38" s="274"/>
      <c r="M38" s="274"/>
      <c r="N38" s="275"/>
    </row>
    <row r="39" spans="1:14" s="16" customFormat="1" ht="15.75" x14ac:dyDescent="0.25">
      <c r="A39" s="119" t="s">
        <v>145</v>
      </c>
      <c r="B39" s="60"/>
      <c r="C39" s="271"/>
      <c r="D39" s="271"/>
      <c r="E39" s="60"/>
      <c r="F39" s="271"/>
      <c r="G39" s="271">
        <f>SUM(G37:G38)</f>
        <v>0</v>
      </c>
      <c r="H39" s="22"/>
      <c r="I39" s="23"/>
      <c r="J39" s="273"/>
      <c r="K39" s="274"/>
      <c r="L39" s="274"/>
      <c r="M39" s="274"/>
      <c r="N39" s="275"/>
    </row>
    <row r="40" spans="1:14" s="8" customFormat="1" ht="15.75" x14ac:dyDescent="0.25">
      <c r="A40" s="139" t="s">
        <v>144</v>
      </c>
      <c r="B40" s="137"/>
      <c r="C40" s="138"/>
      <c r="D40" s="138"/>
      <c r="E40" s="137"/>
      <c r="F40" s="138"/>
      <c r="G40" s="61">
        <f>PRODUCT(C40:F40)</f>
        <v>0</v>
      </c>
      <c r="H40" s="20"/>
      <c r="I40" s="21"/>
      <c r="J40" s="273"/>
      <c r="K40" s="274"/>
      <c r="L40" s="274"/>
      <c r="M40" s="274"/>
      <c r="N40" s="275"/>
    </row>
    <row r="41" spans="1:14" s="8" customFormat="1" ht="15.75" x14ac:dyDescent="0.25">
      <c r="A41" s="136"/>
      <c r="B41" s="137"/>
      <c r="C41" s="138"/>
      <c r="D41" s="138"/>
      <c r="E41" s="137"/>
      <c r="F41" s="138"/>
      <c r="G41" s="61">
        <f>PRODUCT(C41:F41)</f>
        <v>0</v>
      </c>
      <c r="H41" s="20"/>
      <c r="I41" s="21"/>
      <c r="J41" s="273"/>
      <c r="K41" s="274"/>
      <c r="L41" s="274"/>
      <c r="M41" s="274"/>
      <c r="N41" s="275"/>
    </row>
    <row r="42" spans="1:14" s="16" customFormat="1" ht="15.75" x14ac:dyDescent="0.25">
      <c r="A42" s="60" t="s">
        <v>146</v>
      </c>
      <c r="B42" s="60"/>
      <c r="C42" s="271"/>
      <c r="D42" s="271"/>
      <c r="E42" s="60"/>
      <c r="F42" s="271"/>
      <c r="G42" s="272">
        <f>SUM(G40:G41)</f>
        <v>0</v>
      </c>
      <c r="H42" s="22"/>
      <c r="I42" s="25"/>
      <c r="J42" s="276"/>
      <c r="K42" s="277"/>
      <c r="L42" s="277"/>
      <c r="M42" s="277"/>
      <c r="N42" s="278"/>
    </row>
    <row r="43" spans="1:14" s="8" customFormat="1" ht="15.75" x14ac:dyDescent="0.25">
      <c r="A43" s="152" t="s">
        <v>246</v>
      </c>
      <c r="B43" s="134"/>
      <c r="C43" s="135"/>
      <c r="D43" s="135"/>
      <c r="E43" s="134"/>
      <c r="F43" s="135"/>
      <c r="G43" s="61">
        <f t="shared" ref="G43:G53" si="2">PRODUCT(C43:F43)</f>
        <v>0</v>
      </c>
      <c r="H43" s="17"/>
      <c r="I43" s="18"/>
      <c r="J43" s="279"/>
      <c r="K43" s="280"/>
      <c r="L43" s="280"/>
      <c r="M43" s="280"/>
      <c r="N43" s="281"/>
    </row>
    <row r="44" spans="1:14" s="8" customFormat="1" ht="15.75" x14ac:dyDescent="0.25">
      <c r="A44" s="136"/>
      <c r="B44" s="137"/>
      <c r="C44" s="138"/>
      <c r="D44" s="138"/>
      <c r="E44" s="137"/>
      <c r="F44" s="138"/>
      <c r="G44" s="61">
        <f t="shared" si="2"/>
        <v>0</v>
      </c>
      <c r="H44" s="20"/>
      <c r="I44" s="21"/>
      <c r="J44" s="273"/>
      <c r="K44" s="274"/>
      <c r="L44" s="274"/>
      <c r="M44" s="274"/>
      <c r="N44" s="275"/>
    </row>
    <row r="45" spans="1:14" s="8" customFormat="1" ht="15.75" x14ac:dyDescent="0.25">
      <c r="A45" s="136"/>
      <c r="B45" s="137"/>
      <c r="C45" s="138"/>
      <c r="D45" s="138"/>
      <c r="E45" s="137"/>
      <c r="F45" s="138"/>
      <c r="G45" s="61">
        <f t="shared" si="2"/>
        <v>0</v>
      </c>
      <c r="H45" s="20"/>
      <c r="I45" s="21"/>
      <c r="J45" s="273"/>
      <c r="K45" s="274"/>
      <c r="L45" s="274"/>
      <c r="M45" s="274"/>
      <c r="N45" s="275"/>
    </row>
    <row r="46" spans="1:14" s="8" customFormat="1" ht="15.75" x14ac:dyDescent="0.25">
      <c r="A46" s="136"/>
      <c r="B46" s="137"/>
      <c r="C46" s="138"/>
      <c r="D46" s="138"/>
      <c r="E46" s="137"/>
      <c r="F46" s="138"/>
      <c r="G46" s="61">
        <f t="shared" si="2"/>
        <v>0</v>
      </c>
      <c r="H46" s="20"/>
      <c r="I46" s="21"/>
      <c r="J46" s="273"/>
      <c r="K46" s="274"/>
      <c r="L46" s="274"/>
      <c r="M46" s="274"/>
      <c r="N46" s="275"/>
    </row>
    <row r="47" spans="1:14" s="8" customFormat="1" ht="15.75" x14ac:dyDescent="0.25">
      <c r="A47" s="136"/>
      <c r="B47" s="137"/>
      <c r="C47" s="138"/>
      <c r="D47" s="138"/>
      <c r="E47" s="137"/>
      <c r="F47" s="138"/>
      <c r="G47" s="61">
        <f t="shared" si="2"/>
        <v>0</v>
      </c>
      <c r="H47" s="20"/>
      <c r="I47" s="21"/>
      <c r="J47" s="273"/>
      <c r="K47" s="274"/>
      <c r="L47" s="274"/>
      <c r="M47" s="274"/>
      <c r="N47" s="275"/>
    </row>
    <row r="48" spans="1:14" s="8" customFormat="1" ht="15.75" x14ac:dyDescent="0.25">
      <c r="A48" s="136"/>
      <c r="B48" s="137"/>
      <c r="C48" s="138"/>
      <c r="D48" s="138"/>
      <c r="E48" s="137"/>
      <c r="F48" s="138"/>
      <c r="G48" s="61">
        <f t="shared" si="2"/>
        <v>0</v>
      </c>
      <c r="H48" s="20"/>
      <c r="I48" s="21"/>
      <c r="J48" s="273"/>
      <c r="K48" s="274"/>
      <c r="L48" s="274"/>
      <c r="M48" s="274"/>
      <c r="N48" s="275"/>
    </row>
    <row r="49" spans="1:14" s="8" customFormat="1" ht="15.75" x14ac:dyDescent="0.25">
      <c r="A49" s="136"/>
      <c r="B49" s="137"/>
      <c r="C49" s="138"/>
      <c r="D49" s="138"/>
      <c r="E49" s="137"/>
      <c r="F49" s="138"/>
      <c r="G49" s="61">
        <f t="shared" si="2"/>
        <v>0</v>
      </c>
      <c r="H49" s="20"/>
      <c r="I49" s="21"/>
      <c r="J49" s="273"/>
      <c r="K49" s="274"/>
      <c r="L49" s="274"/>
      <c r="M49" s="274"/>
      <c r="N49" s="275"/>
    </row>
    <row r="50" spans="1:14" s="8" customFormat="1" ht="15.75" x14ac:dyDescent="0.25">
      <c r="A50" s="136"/>
      <c r="B50" s="137"/>
      <c r="C50" s="138"/>
      <c r="D50" s="138"/>
      <c r="E50" s="137"/>
      <c r="F50" s="138"/>
      <c r="G50" s="61">
        <f t="shared" si="2"/>
        <v>0</v>
      </c>
      <c r="H50" s="20"/>
      <c r="I50" s="21"/>
      <c r="J50" s="273"/>
      <c r="K50" s="274"/>
      <c r="L50" s="274"/>
      <c r="M50" s="274"/>
      <c r="N50" s="275"/>
    </row>
    <row r="51" spans="1:14" s="16" customFormat="1" ht="15.75" x14ac:dyDescent="0.25">
      <c r="A51" s="119" t="s">
        <v>70</v>
      </c>
      <c r="B51" s="60"/>
      <c r="C51" s="271">
        <f>SUM(C43:C50)</f>
        <v>0</v>
      </c>
      <c r="D51" s="271"/>
      <c r="E51" s="271"/>
      <c r="F51" s="271"/>
      <c r="G51" s="271">
        <f>SUM(G43:G50)</f>
        <v>0</v>
      </c>
      <c r="H51" s="22"/>
      <c r="I51" s="23"/>
      <c r="J51" s="273"/>
      <c r="K51" s="274"/>
      <c r="L51" s="274"/>
      <c r="M51" s="274"/>
      <c r="N51" s="275"/>
    </row>
    <row r="52" spans="1:14" s="8" customFormat="1" ht="15.75" x14ac:dyDescent="0.25">
      <c r="A52" s="139" t="s">
        <v>143</v>
      </c>
      <c r="B52" s="137"/>
      <c r="C52" s="138"/>
      <c r="D52" s="138"/>
      <c r="E52" s="137"/>
      <c r="F52" s="138"/>
      <c r="G52" s="61">
        <f t="shared" si="2"/>
        <v>0</v>
      </c>
      <c r="H52" s="20"/>
      <c r="I52" s="21"/>
      <c r="J52" s="273"/>
      <c r="K52" s="274"/>
      <c r="L52" s="274"/>
      <c r="M52" s="274"/>
      <c r="N52" s="275"/>
    </row>
    <row r="53" spans="1:14" s="8" customFormat="1" ht="15.75" x14ac:dyDescent="0.25">
      <c r="A53" s="136"/>
      <c r="B53" s="137"/>
      <c r="C53" s="138"/>
      <c r="D53" s="138"/>
      <c r="E53" s="137"/>
      <c r="F53" s="138"/>
      <c r="G53" s="61">
        <f t="shared" si="2"/>
        <v>0</v>
      </c>
      <c r="H53" s="20"/>
      <c r="I53" s="21"/>
      <c r="J53" s="273"/>
      <c r="K53" s="274"/>
      <c r="L53" s="274"/>
      <c r="M53" s="274"/>
      <c r="N53" s="275"/>
    </row>
    <row r="54" spans="1:14" s="16" customFormat="1" ht="15.75" x14ac:dyDescent="0.25">
      <c r="A54" s="119" t="s">
        <v>145</v>
      </c>
      <c r="B54" s="60"/>
      <c r="C54" s="271"/>
      <c r="D54" s="271"/>
      <c r="E54" s="60"/>
      <c r="F54" s="271"/>
      <c r="G54" s="271">
        <f>SUM(G52:G53)</f>
        <v>0</v>
      </c>
      <c r="H54" s="22"/>
      <c r="I54" s="23"/>
      <c r="J54" s="273"/>
      <c r="K54" s="274"/>
      <c r="L54" s="274"/>
      <c r="M54" s="274"/>
      <c r="N54" s="275"/>
    </row>
    <row r="55" spans="1:14" s="8" customFormat="1" ht="15.75" x14ac:dyDescent="0.25">
      <c r="A55" s="139" t="s">
        <v>144</v>
      </c>
      <c r="B55" s="137"/>
      <c r="C55" s="138"/>
      <c r="D55" s="138"/>
      <c r="E55" s="137"/>
      <c r="F55" s="138"/>
      <c r="G55" s="61">
        <f>PRODUCT(C55:F55)</f>
        <v>0</v>
      </c>
      <c r="H55" s="20"/>
      <c r="I55" s="21"/>
      <c r="J55" s="273"/>
      <c r="K55" s="274"/>
      <c r="L55" s="274"/>
      <c r="M55" s="274"/>
      <c r="N55" s="275"/>
    </row>
    <row r="56" spans="1:14" s="8" customFormat="1" ht="15.75" x14ac:dyDescent="0.25">
      <c r="A56" s="136"/>
      <c r="B56" s="137"/>
      <c r="C56" s="138"/>
      <c r="D56" s="138"/>
      <c r="E56" s="137"/>
      <c r="F56" s="138"/>
      <c r="G56" s="61">
        <f>PRODUCT(C56:F56)</f>
        <v>0</v>
      </c>
      <c r="H56" s="20"/>
      <c r="I56" s="21"/>
      <c r="J56" s="273"/>
      <c r="K56" s="274"/>
      <c r="L56" s="274"/>
      <c r="M56" s="274"/>
      <c r="N56" s="275"/>
    </row>
    <row r="57" spans="1:14" s="16" customFormat="1" ht="15.75" x14ac:dyDescent="0.25">
      <c r="A57" s="117" t="s">
        <v>146</v>
      </c>
      <c r="B57" s="118"/>
      <c r="C57" s="272"/>
      <c r="D57" s="272"/>
      <c r="E57" s="118"/>
      <c r="F57" s="272"/>
      <c r="G57" s="272">
        <f>SUM(G55:G56)</f>
        <v>0</v>
      </c>
      <c r="H57" s="24"/>
      <c r="I57" s="25"/>
      <c r="J57" s="276"/>
      <c r="K57" s="277"/>
      <c r="L57" s="277"/>
      <c r="M57" s="277"/>
      <c r="N57" s="278"/>
    </row>
    <row r="58" spans="1:14" s="8" customFormat="1" ht="15.75" x14ac:dyDescent="0.25">
      <c r="A58" s="152" t="s">
        <v>245</v>
      </c>
      <c r="B58" s="134"/>
      <c r="C58" s="135"/>
      <c r="D58" s="135"/>
      <c r="E58" s="134"/>
      <c r="F58" s="135">
        <v>20000</v>
      </c>
      <c r="G58" s="61">
        <f t="shared" ref="G58:G67" si="3">PRODUCT(C58:F58)</f>
        <v>20000</v>
      </c>
      <c r="H58" s="17"/>
      <c r="I58" s="18"/>
      <c r="J58" s="279" t="s">
        <v>223</v>
      </c>
      <c r="K58" s="280"/>
      <c r="L58" s="280"/>
      <c r="M58" s="280"/>
      <c r="N58" s="281"/>
    </row>
    <row r="59" spans="1:14" s="8" customFormat="1" ht="15.75" x14ac:dyDescent="0.25">
      <c r="A59" s="136"/>
      <c r="B59" s="137"/>
      <c r="C59" s="138"/>
      <c r="D59" s="138"/>
      <c r="E59" s="137"/>
      <c r="F59" s="138"/>
      <c r="G59" s="61">
        <f t="shared" si="3"/>
        <v>0</v>
      </c>
      <c r="H59" s="20"/>
      <c r="I59" s="21"/>
      <c r="J59" s="273"/>
      <c r="K59" s="274"/>
      <c r="L59" s="274"/>
      <c r="M59" s="274"/>
      <c r="N59" s="275"/>
    </row>
    <row r="60" spans="1:14" s="8" customFormat="1" ht="15.75" x14ac:dyDescent="0.25">
      <c r="A60" s="136"/>
      <c r="B60" s="137"/>
      <c r="C60" s="138"/>
      <c r="D60" s="138"/>
      <c r="E60" s="137"/>
      <c r="F60" s="138"/>
      <c r="G60" s="61">
        <f t="shared" si="3"/>
        <v>0</v>
      </c>
      <c r="H60" s="20"/>
      <c r="I60" s="21"/>
      <c r="J60" s="273"/>
      <c r="K60" s="274"/>
      <c r="L60" s="274"/>
      <c r="M60" s="274"/>
      <c r="N60" s="275"/>
    </row>
    <row r="61" spans="1:14" s="8" customFormat="1" ht="15.75" x14ac:dyDescent="0.25">
      <c r="A61" s="136"/>
      <c r="B61" s="137"/>
      <c r="C61" s="138"/>
      <c r="D61" s="138"/>
      <c r="E61" s="137"/>
      <c r="F61" s="138"/>
      <c r="G61" s="61">
        <f t="shared" si="3"/>
        <v>0</v>
      </c>
      <c r="H61" s="20"/>
      <c r="I61" s="21"/>
      <c r="J61" s="273"/>
      <c r="K61" s="274"/>
      <c r="L61" s="274"/>
      <c r="M61" s="274"/>
      <c r="N61" s="275"/>
    </row>
    <row r="62" spans="1:14" s="8" customFormat="1" ht="15.75" x14ac:dyDescent="0.25">
      <c r="A62" s="136"/>
      <c r="B62" s="137"/>
      <c r="C62" s="138"/>
      <c r="D62" s="138"/>
      <c r="E62" s="137"/>
      <c r="F62" s="138"/>
      <c r="G62" s="61">
        <f t="shared" si="3"/>
        <v>0</v>
      </c>
      <c r="H62" s="20"/>
      <c r="I62" s="21"/>
      <c r="J62" s="273"/>
      <c r="K62" s="274"/>
      <c r="L62" s="274"/>
      <c r="M62" s="274"/>
      <c r="N62" s="275"/>
    </row>
    <row r="63" spans="1:14" s="8" customFormat="1" ht="15.75" x14ac:dyDescent="0.25">
      <c r="A63" s="136"/>
      <c r="B63" s="137"/>
      <c r="C63" s="138"/>
      <c r="D63" s="138"/>
      <c r="E63" s="137"/>
      <c r="F63" s="138"/>
      <c r="G63" s="61">
        <f t="shared" si="3"/>
        <v>0</v>
      </c>
      <c r="H63" s="20"/>
      <c r="I63" s="21"/>
      <c r="J63" s="273"/>
      <c r="K63" s="274"/>
      <c r="L63" s="274"/>
      <c r="M63" s="274"/>
      <c r="N63" s="275"/>
    </row>
    <row r="64" spans="1:14" s="8" customFormat="1" ht="15.75" x14ac:dyDescent="0.25">
      <c r="A64" s="136"/>
      <c r="B64" s="137"/>
      <c r="C64" s="138"/>
      <c r="D64" s="138"/>
      <c r="E64" s="137"/>
      <c r="F64" s="138"/>
      <c r="G64" s="61">
        <f t="shared" si="3"/>
        <v>0</v>
      </c>
      <c r="H64" s="20"/>
      <c r="I64" s="21"/>
      <c r="J64" s="273"/>
      <c r="K64" s="274"/>
      <c r="L64" s="274"/>
      <c r="M64" s="274"/>
      <c r="N64" s="275"/>
    </row>
    <row r="65" spans="1:14" s="16" customFormat="1" ht="15.75" x14ac:dyDescent="0.25">
      <c r="A65" s="119" t="s">
        <v>70</v>
      </c>
      <c r="B65" s="60"/>
      <c r="C65" s="271">
        <f>SUM(C58:C64)</f>
        <v>0</v>
      </c>
      <c r="D65" s="271"/>
      <c r="E65" s="271"/>
      <c r="F65" s="271"/>
      <c r="G65" s="271">
        <f>SUM(G58:G64)</f>
        <v>20000</v>
      </c>
      <c r="H65" s="22"/>
      <c r="I65" s="23"/>
      <c r="J65" s="273"/>
      <c r="K65" s="274"/>
      <c r="L65" s="274"/>
      <c r="M65" s="274"/>
      <c r="N65" s="275"/>
    </row>
    <row r="66" spans="1:14" s="8" customFormat="1" ht="15.75" x14ac:dyDescent="0.25">
      <c r="A66" s="139" t="s">
        <v>143</v>
      </c>
      <c r="B66" s="137"/>
      <c r="C66" s="138"/>
      <c r="D66" s="138"/>
      <c r="E66" s="137"/>
      <c r="F66" s="138"/>
      <c r="G66" s="61">
        <f t="shared" si="3"/>
        <v>0</v>
      </c>
      <c r="H66" s="20"/>
      <c r="I66" s="21"/>
      <c r="J66" s="273"/>
      <c r="K66" s="274"/>
      <c r="L66" s="274"/>
      <c r="M66" s="274"/>
      <c r="N66" s="275"/>
    </row>
    <row r="67" spans="1:14" s="8" customFormat="1" ht="15.75" x14ac:dyDescent="0.25">
      <c r="A67" s="136"/>
      <c r="B67" s="137"/>
      <c r="C67" s="138"/>
      <c r="D67" s="138"/>
      <c r="E67" s="137"/>
      <c r="F67" s="138"/>
      <c r="G67" s="61">
        <f t="shared" si="3"/>
        <v>0</v>
      </c>
      <c r="H67" s="20"/>
      <c r="I67" s="21"/>
      <c r="J67" s="273"/>
      <c r="K67" s="274"/>
      <c r="L67" s="274"/>
      <c r="M67" s="274"/>
      <c r="N67" s="275"/>
    </row>
    <row r="68" spans="1:14" s="16" customFormat="1" ht="15.75" x14ac:dyDescent="0.25">
      <c r="A68" s="119" t="s">
        <v>145</v>
      </c>
      <c r="B68" s="60"/>
      <c r="C68" s="271"/>
      <c r="D68" s="271"/>
      <c r="E68" s="60"/>
      <c r="F68" s="271"/>
      <c r="G68" s="271">
        <f>SUM(G66:G67)</f>
        <v>0</v>
      </c>
      <c r="H68" s="22"/>
      <c r="I68" s="23"/>
      <c r="J68" s="273"/>
      <c r="K68" s="274"/>
      <c r="L68" s="274"/>
      <c r="M68" s="274"/>
      <c r="N68" s="275"/>
    </row>
    <row r="69" spans="1:14" s="8" customFormat="1" ht="15.75" x14ac:dyDescent="0.25">
      <c r="A69" s="139" t="s">
        <v>144</v>
      </c>
      <c r="B69" s="137"/>
      <c r="C69" s="138"/>
      <c r="D69" s="138"/>
      <c r="E69" s="137"/>
      <c r="F69" s="138"/>
      <c r="G69" s="61">
        <f t="shared" ref="G69:G81" si="4">PRODUCT(C69:F69)</f>
        <v>0</v>
      </c>
      <c r="H69" s="20"/>
      <c r="I69" s="21"/>
      <c r="J69" s="273"/>
      <c r="K69" s="274"/>
      <c r="L69" s="274"/>
      <c r="M69" s="274"/>
      <c r="N69" s="275"/>
    </row>
    <row r="70" spans="1:14" s="8" customFormat="1" ht="15.75" x14ac:dyDescent="0.25">
      <c r="A70" s="136"/>
      <c r="B70" s="137"/>
      <c r="C70" s="138"/>
      <c r="D70" s="138"/>
      <c r="E70" s="137"/>
      <c r="F70" s="138"/>
      <c r="G70" s="61">
        <f t="shared" si="4"/>
        <v>0</v>
      </c>
      <c r="H70" s="20"/>
      <c r="I70" s="21"/>
      <c r="J70" s="273"/>
      <c r="K70" s="274"/>
      <c r="L70" s="274"/>
      <c r="M70" s="274"/>
      <c r="N70" s="275"/>
    </row>
    <row r="71" spans="1:14" s="16" customFormat="1" ht="15.75" x14ac:dyDescent="0.25">
      <c r="A71" s="117" t="s">
        <v>146</v>
      </c>
      <c r="B71" s="118"/>
      <c r="C71" s="272"/>
      <c r="D71" s="272"/>
      <c r="E71" s="118"/>
      <c r="F71" s="272"/>
      <c r="G71" s="272">
        <f>SUM(G69:G70)</f>
        <v>0</v>
      </c>
      <c r="H71" s="24"/>
      <c r="I71" s="25"/>
      <c r="J71" s="276"/>
      <c r="K71" s="277"/>
      <c r="L71" s="277"/>
      <c r="M71" s="277"/>
      <c r="N71" s="278"/>
    </row>
    <row r="72" spans="1:14" ht="15.75" x14ac:dyDescent="0.25">
      <c r="A72" s="152" t="s">
        <v>159</v>
      </c>
      <c r="B72" s="134"/>
      <c r="C72" s="135"/>
      <c r="D72" s="135"/>
      <c r="E72" s="134"/>
      <c r="F72" s="135"/>
      <c r="G72" s="61">
        <f t="shared" si="4"/>
        <v>0</v>
      </c>
      <c r="H72" s="17"/>
      <c r="I72" s="18"/>
      <c r="J72" s="279"/>
      <c r="K72" s="280"/>
      <c r="L72" s="280"/>
      <c r="M72" s="280"/>
      <c r="N72" s="281"/>
    </row>
    <row r="73" spans="1:14" ht="15.75" x14ac:dyDescent="0.25">
      <c r="A73" s="136"/>
      <c r="B73" s="137"/>
      <c r="C73" s="138"/>
      <c r="D73" s="138"/>
      <c r="E73" s="137"/>
      <c r="F73" s="138">
        <v>750</v>
      </c>
      <c r="G73" s="61">
        <f t="shared" si="4"/>
        <v>750</v>
      </c>
      <c r="H73" s="20"/>
      <c r="I73" s="21"/>
      <c r="J73" s="273" t="s">
        <v>222</v>
      </c>
      <c r="K73" s="274"/>
      <c r="L73" s="274"/>
      <c r="M73" s="274"/>
      <c r="N73" s="275"/>
    </row>
    <row r="74" spans="1:14" ht="15.75" x14ac:dyDescent="0.25">
      <c r="A74" s="136"/>
      <c r="B74" s="137"/>
      <c r="C74" s="138"/>
      <c r="D74" s="138"/>
      <c r="E74" s="137"/>
      <c r="F74" s="138"/>
      <c r="G74" s="61">
        <f t="shared" si="4"/>
        <v>0</v>
      </c>
      <c r="H74" s="20"/>
      <c r="I74" s="21"/>
      <c r="J74" s="273"/>
      <c r="K74" s="274"/>
      <c r="L74" s="274"/>
      <c r="M74" s="274"/>
      <c r="N74" s="275"/>
    </row>
    <row r="75" spans="1:14" ht="15.75" x14ac:dyDescent="0.25">
      <c r="A75" s="136"/>
      <c r="B75" s="137"/>
      <c r="C75" s="138"/>
      <c r="D75" s="138"/>
      <c r="E75" s="137"/>
      <c r="F75" s="138"/>
      <c r="G75" s="61">
        <f t="shared" si="4"/>
        <v>0</v>
      </c>
      <c r="H75" s="20"/>
      <c r="I75" s="21"/>
      <c r="J75" s="273"/>
      <c r="K75" s="274"/>
      <c r="L75" s="274"/>
      <c r="M75" s="274"/>
      <c r="N75" s="275"/>
    </row>
    <row r="76" spans="1:14" ht="15.75" x14ac:dyDescent="0.25">
      <c r="A76" s="119" t="s">
        <v>70</v>
      </c>
      <c r="B76" s="60"/>
      <c r="C76" s="271"/>
      <c r="D76" s="271"/>
      <c r="E76" s="60"/>
      <c r="F76" s="271"/>
      <c r="G76" s="271">
        <f>SUM(G72:G75)</f>
        <v>750</v>
      </c>
      <c r="H76" s="22"/>
      <c r="I76" s="23"/>
      <c r="J76" s="273"/>
      <c r="K76" s="274"/>
      <c r="L76" s="274"/>
      <c r="M76" s="274"/>
      <c r="N76" s="275"/>
    </row>
    <row r="77" spans="1:14" ht="15.75" x14ac:dyDescent="0.25">
      <c r="A77" s="139" t="s">
        <v>143</v>
      </c>
      <c r="B77" s="137"/>
      <c r="C77" s="138"/>
      <c r="D77" s="138"/>
      <c r="E77" s="137"/>
      <c r="F77" s="138"/>
      <c r="G77" s="61">
        <f t="shared" si="4"/>
        <v>0</v>
      </c>
      <c r="H77" s="20"/>
      <c r="I77" s="21"/>
      <c r="J77" s="273"/>
      <c r="K77" s="274"/>
      <c r="L77" s="274"/>
      <c r="M77" s="274"/>
      <c r="N77" s="275"/>
    </row>
    <row r="78" spans="1:14" ht="15.75" x14ac:dyDescent="0.25">
      <c r="A78" s="136"/>
      <c r="B78" s="137"/>
      <c r="C78" s="138"/>
      <c r="D78" s="138"/>
      <c r="E78" s="137"/>
      <c r="F78" s="138"/>
      <c r="G78" s="61">
        <f t="shared" si="4"/>
        <v>0</v>
      </c>
      <c r="H78" s="20"/>
      <c r="I78" s="21"/>
      <c r="J78" s="273"/>
      <c r="K78" s="274"/>
      <c r="L78" s="274"/>
      <c r="M78" s="274"/>
      <c r="N78" s="275"/>
    </row>
    <row r="79" spans="1:14" ht="15.75" x14ac:dyDescent="0.25">
      <c r="A79" s="119" t="s">
        <v>145</v>
      </c>
      <c r="B79" s="60"/>
      <c r="C79" s="271"/>
      <c r="D79" s="271"/>
      <c r="E79" s="60"/>
      <c r="F79" s="271"/>
      <c r="G79" s="271">
        <f>SUM(G77:G78)</f>
        <v>0</v>
      </c>
      <c r="H79" s="22"/>
      <c r="I79" s="23"/>
      <c r="J79" s="273"/>
      <c r="K79" s="274"/>
      <c r="L79" s="274"/>
      <c r="M79" s="274"/>
      <c r="N79" s="275"/>
    </row>
    <row r="80" spans="1:14" ht="15.75" x14ac:dyDescent="0.25">
      <c r="A80" s="139" t="s">
        <v>144</v>
      </c>
      <c r="B80" s="137"/>
      <c r="C80" s="138"/>
      <c r="D80" s="138"/>
      <c r="E80" s="137"/>
      <c r="F80" s="138"/>
      <c r="G80" s="61">
        <f t="shared" si="4"/>
        <v>0</v>
      </c>
      <c r="H80" s="20"/>
      <c r="I80" s="21"/>
      <c r="J80" s="273"/>
      <c r="K80" s="274"/>
      <c r="L80" s="274"/>
      <c r="M80" s="274"/>
      <c r="N80" s="275"/>
    </row>
    <row r="81" spans="1:14" ht="15.75" x14ac:dyDescent="0.25">
      <c r="A81" s="136"/>
      <c r="B81" s="137"/>
      <c r="C81" s="138"/>
      <c r="D81" s="138"/>
      <c r="E81" s="137"/>
      <c r="F81" s="138"/>
      <c r="G81" s="61">
        <f t="shared" si="4"/>
        <v>0</v>
      </c>
      <c r="H81" s="20"/>
      <c r="I81" s="21"/>
      <c r="J81" s="273"/>
      <c r="K81" s="274"/>
      <c r="L81" s="274"/>
      <c r="M81" s="274"/>
      <c r="N81" s="275"/>
    </row>
    <row r="82" spans="1:14" ht="15.75" x14ac:dyDescent="0.25">
      <c r="A82" s="117" t="s">
        <v>146</v>
      </c>
      <c r="B82" s="118"/>
      <c r="C82" s="272"/>
      <c r="D82" s="272"/>
      <c r="E82" s="118"/>
      <c r="F82" s="272"/>
      <c r="G82" s="272">
        <f>SUM(G80:G81)</f>
        <v>0</v>
      </c>
      <c r="H82" s="24"/>
      <c r="I82" s="25"/>
      <c r="J82" s="276"/>
      <c r="K82" s="277"/>
      <c r="L82" s="277"/>
      <c r="M82" s="277"/>
      <c r="N82" s="278"/>
    </row>
  </sheetData>
  <sheetProtection password="CF09" sheet="1" objects="1" scenarios="1"/>
  <mergeCells count="71">
    <mergeCell ref="J78:N78"/>
    <mergeCell ref="J79:N79"/>
    <mergeCell ref="J80:N80"/>
    <mergeCell ref="J81:N81"/>
    <mergeCell ref="J82:N82"/>
    <mergeCell ref="J63:N63"/>
    <mergeCell ref="J64:N64"/>
    <mergeCell ref="J65:N65"/>
    <mergeCell ref="J77:N77"/>
    <mergeCell ref="J66:N66"/>
    <mergeCell ref="J67:N67"/>
    <mergeCell ref="J68:N68"/>
    <mergeCell ref="J69:N69"/>
    <mergeCell ref="J70:N70"/>
    <mergeCell ref="J71:N71"/>
    <mergeCell ref="J72:N72"/>
    <mergeCell ref="J73:N73"/>
    <mergeCell ref="J74:N74"/>
    <mergeCell ref="J75:N75"/>
    <mergeCell ref="J76:N76"/>
    <mergeCell ref="J44:N44"/>
    <mergeCell ref="J45:N45"/>
    <mergeCell ref="J56:N56"/>
    <mergeCell ref="J61:N61"/>
    <mergeCell ref="J62:N62"/>
    <mergeCell ref="J42:N42"/>
    <mergeCell ref="J58:N58"/>
    <mergeCell ref="J59:N59"/>
    <mergeCell ref="J60:N60"/>
    <mergeCell ref="J57:N57"/>
    <mergeCell ref="J46:N46"/>
    <mergeCell ref="J47:N47"/>
    <mergeCell ref="J48:N48"/>
    <mergeCell ref="J49:N49"/>
    <mergeCell ref="J50:N50"/>
    <mergeCell ref="J51:N51"/>
    <mergeCell ref="J52:N52"/>
    <mergeCell ref="J53:N53"/>
    <mergeCell ref="J54:N54"/>
    <mergeCell ref="J55:N55"/>
    <mergeCell ref="J43:N43"/>
    <mergeCell ref="J37:N37"/>
    <mergeCell ref="J38:N38"/>
    <mergeCell ref="J39:N39"/>
    <mergeCell ref="J40:N40"/>
    <mergeCell ref="J41:N41"/>
    <mergeCell ref="J32:N32"/>
    <mergeCell ref="J33:N33"/>
    <mergeCell ref="J34:N34"/>
    <mergeCell ref="J35:N35"/>
    <mergeCell ref="J36:N36"/>
    <mergeCell ref="J27:N27"/>
    <mergeCell ref="J28:N28"/>
    <mergeCell ref="J29:N29"/>
    <mergeCell ref="J30:N30"/>
    <mergeCell ref="J31:N31"/>
    <mergeCell ref="J22:N22"/>
    <mergeCell ref="J23:N23"/>
    <mergeCell ref="J24:N24"/>
    <mergeCell ref="J25:N25"/>
    <mergeCell ref="J26:N26"/>
    <mergeCell ref="J17:N17"/>
    <mergeCell ref="J18:N18"/>
    <mergeCell ref="J19:N19"/>
    <mergeCell ref="J20:N20"/>
    <mergeCell ref="J21:N21"/>
    <mergeCell ref="J12:N12"/>
    <mergeCell ref="J13:N13"/>
    <mergeCell ref="J14:N14"/>
    <mergeCell ref="J15:N15"/>
    <mergeCell ref="J16:N16"/>
  </mergeCells>
  <hyperlinks>
    <hyperlink ref="A3" location="'Cap&amp;Pers income assumptions'!A13" display="Machinery Sales"/>
    <hyperlink ref="A4" location="'Cap&amp;Pers income assumptions'!A29" display="Capital sales"/>
    <hyperlink ref="A5" location="'Cap&amp;Pers income assumptions'!A45" display="New loans (including family)"/>
    <hyperlink ref="A6" location="'Cap&amp;Pers income assumptions'!A61" display="Personal capital introduced"/>
    <hyperlink ref="A7" location="'Cap&amp;Pers income assumptions'!A77" display="Personal income"/>
  </hyperlinks>
  <pageMargins left="0.70866141732283472" right="0.70866141732283472" top="0.74803149606299213" bottom="0.74803149606299213" header="0.31496062992125984" footer="0.31496062992125984"/>
  <pageSetup paperSize="9" scale="55" orientation="portrait" r:id="rId1"/>
  <headerFooter>
    <oddFooter>&amp;L&amp;"Arial,Bold"SAC Consulting Confidential&amp;C&amp;D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34"/>
  <sheetViews>
    <sheetView zoomScaleNormal="100" workbookViewId="0">
      <pane ySplit="14" topLeftCell="A201" activePane="bottomLeft" state="frozen"/>
      <selection activeCell="V28" sqref="V28"/>
      <selection pane="bottomLeft" activeCell="A206" sqref="A206"/>
    </sheetView>
  </sheetViews>
  <sheetFormatPr defaultRowHeight="12.75" x14ac:dyDescent="0.2"/>
  <cols>
    <col min="1" max="1" width="40.140625" style="2" bestFit="1" customWidth="1"/>
    <col min="2" max="2" width="16.42578125" customWidth="1"/>
    <col min="3" max="3" width="12" style="3" customWidth="1"/>
    <col min="6" max="6" width="9.28515625" style="3" bestFit="1" customWidth="1"/>
    <col min="7" max="7" width="11.140625" style="3" bestFit="1" customWidth="1"/>
    <col min="8" max="8" width="0" hidden="1" customWidth="1"/>
    <col min="9" max="9" width="9.42578125" hidden="1" customWidth="1"/>
    <col min="10" max="10" width="1.7109375" customWidth="1"/>
    <col min="11" max="11" width="14.85546875" bestFit="1" customWidth="1"/>
  </cols>
  <sheetData>
    <row r="1" spans="1:14" s="1" customFormat="1" ht="26.25" x14ac:dyDescent="0.4">
      <c r="A1" s="82" t="s">
        <v>87</v>
      </c>
      <c r="B1" s="233"/>
      <c r="C1" s="233"/>
      <c r="D1" s="233"/>
      <c r="E1" s="233"/>
      <c r="F1" s="233"/>
      <c r="G1" s="234">
        <f>'Farm ID'!B13</f>
        <v>42826</v>
      </c>
      <c r="H1" s="233"/>
      <c r="I1" s="249"/>
      <c r="J1" s="250" t="s">
        <v>220</v>
      </c>
      <c r="K1" s="234">
        <f>'Farm ID'!D13</f>
        <v>43190</v>
      </c>
      <c r="L1" s="233"/>
      <c r="M1" s="233" t="s">
        <v>136</v>
      </c>
      <c r="N1" s="233"/>
    </row>
    <row r="2" spans="1:14" s="63" customFormat="1" ht="15.75" x14ac:dyDescent="0.25">
      <c r="A2" s="236"/>
      <c r="B2" s="236"/>
      <c r="C2" s="236"/>
      <c r="D2" s="236"/>
      <c r="E2" s="236"/>
      <c r="F2" s="236"/>
      <c r="G2" s="237"/>
      <c r="H2" s="236"/>
      <c r="I2" s="251"/>
      <c r="J2" s="252"/>
      <c r="K2" s="237"/>
      <c r="L2" s="236"/>
      <c r="M2" s="236"/>
      <c r="N2" s="236"/>
    </row>
    <row r="3" spans="1:14" s="63" customFormat="1" ht="15.75" x14ac:dyDescent="0.25">
      <c r="A3" s="239" t="s">
        <v>64</v>
      </c>
      <c r="B3" s="239" t="s">
        <v>138</v>
      </c>
      <c r="C3" s="236"/>
      <c r="D3" s="236"/>
      <c r="E3" s="236"/>
      <c r="F3" s="236"/>
      <c r="G3" s="237"/>
      <c r="H3" s="236"/>
      <c r="I3" s="251"/>
      <c r="J3" s="252"/>
      <c r="K3" s="237"/>
      <c r="L3" s="236"/>
      <c r="M3" s="236"/>
      <c r="N3" s="236"/>
    </row>
    <row r="4" spans="1:14" s="63" customFormat="1" ht="15.75" x14ac:dyDescent="0.25">
      <c r="A4" s="239" t="s">
        <v>91</v>
      </c>
      <c r="B4" s="239" t="s">
        <v>79</v>
      </c>
      <c r="C4" s="236"/>
      <c r="D4" s="236"/>
      <c r="E4" s="236"/>
      <c r="F4" s="236"/>
      <c r="G4" s="237"/>
      <c r="H4" s="236"/>
      <c r="I4" s="251"/>
      <c r="J4" s="252"/>
      <c r="K4" s="237"/>
      <c r="L4" s="236"/>
      <c r="M4" s="236"/>
      <c r="N4" s="236"/>
    </row>
    <row r="5" spans="1:14" s="63" customFormat="1" ht="15.75" x14ac:dyDescent="0.25">
      <c r="A5" s="239" t="s">
        <v>90</v>
      </c>
      <c r="B5" s="239" t="s">
        <v>80</v>
      </c>
      <c r="C5" s="236"/>
      <c r="D5" s="236"/>
      <c r="E5" s="236"/>
      <c r="F5" s="236"/>
      <c r="G5" s="237"/>
      <c r="H5" s="236"/>
      <c r="I5" s="251"/>
      <c r="J5" s="252"/>
      <c r="K5" s="237"/>
      <c r="L5" s="236"/>
      <c r="M5" s="236"/>
      <c r="N5" s="236"/>
    </row>
    <row r="6" spans="1:14" s="63" customFormat="1" ht="15.75" x14ac:dyDescent="0.25">
      <c r="A6" s="239" t="s">
        <v>75</v>
      </c>
      <c r="B6" s="239" t="s">
        <v>81</v>
      </c>
      <c r="C6" s="236"/>
      <c r="D6" s="236"/>
      <c r="E6" s="236"/>
      <c r="F6" s="236"/>
      <c r="G6" s="237"/>
      <c r="H6" s="236"/>
      <c r="I6" s="251"/>
      <c r="J6" s="252"/>
      <c r="K6" s="237"/>
      <c r="L6" s="236"/>
      <c r="M6" s="236"/>
      <c r="N6" s="236"/>
    </row>
    <row r="7" spans="1:14" s="63" customFormat="1" ht="15.75" x14ac:dyDescent="0.25">
      <c r="A7" s="239" t="s">
        <v>76</v>
      </c>
      <c r="B7" s="239" t="s">
        <v>97</v>
      </c>
      <c r="C7" s="236"/>
      <c r="D7" s="236"/>
      <c r="E7" s="236"/>
      <c r="F7" s="236"/>
      <c r="G7" s="237"/>
      <c r="H7" s="236"/>
      <c r="I7" s="251"/>
      <c r="J7" s="252"/>
      <c r="K7" s="237"/>
      <c r="L7" s="236"/>
      <c r="M7" s="236"/>
      <c r="N7" s="236"/>
    </row>
    <row r="8" spans="1:14" s="63" customFormat="1" ht="15.75" x14ac:dyDescent="0.25">
      <c r="A8" s="239" t="s">
        <v>77</v>
      </c>
      <c r="B8" s="239" t="s">
        <v>86</v>
      </c>
      <c r="C8" s="236"/>
      <c r="D8" s="236"/>
      <c r="E8" s="236"/>
      <c r="F8" s="236"/>
      <c r="G8" s="237"/>
      <c r="H8" s="236"/>
      <c r="I8" s="251"/>
      <c r="J8" s="252"/>
      <c r="K8" s="237"/>
      <c r="L8" s="236"/>
      <c r="M8" s="236"/>
      <c r="N8" s="236"/>
    </row>
    <row r="9" spans="1:14" s="63" customFormat="1" ht="15.75" x14ac:dyDescent="0.25">
      <c r="A9" s="239" t="s">
        <v>46</v>
      </c>
      <c r="B9" s="239" t="s">
        <v>85</v>
      </c>
      <c r="C9" s="236"/>
      <c r="D9" s="236"/>
      <c r="E9" s="236"/>
      <c r="F9" s="236"/>
      <c r="G9" s="237"/>
      <c r="H9" s="236"/>
      <c r="I9" s="251"/>
      <c r="J9" s="252"/>
      <c r="K9" s="237"/>
      <c r="L9" s="236"/>
      <c r="M9" s="236"/>
      <c r="N9" s="236"/>
    </row>
    <row r="10" spans="1:14" s="63" customFormat="1" ht="15.75" x14ac:dyDescent="0.25">
      <c r="A10" s="239" t="s">
        <v>78</v>
      </c>
      <c r="B10" s="239" t="s">
        <v>84</v>
      </c>
      <c r="C10" s="236"/>
      <c r="D10" s="236"/>
      <c r="E10" s="236"/>
      <c r="F10" s="236"/>
      <c r="G10" s="237"/>
      <c r="H10" s="236"/>
      <c r="I10" s="251"/>
      <c r="J10" s="252"/>
      <c r="K10" s="237"/>
      <c r="L10" s="236"/>
      <c r="M10" s="236"/>
      <c r="N10" s="236"/>
    </row>
    <row r="11" spans="1:14" s="63" customFormat="1" ht="15.75" x14ac:dyDescent="0.25">
      <c r="A11" s="239" t="s">
        <v>15</v>
      </c>
      <c r="B11" s="239" t="s">
        <v>98</v>
      </c>
      <c r="C11" s="236"/>
      <c r="D11" s="236"/>
      <c r="E11" s="236"/>
      <c r="F11" s="236"/>
      <c r="G11" s="237"/>
      <c r="H11" s="236"/>
      <c r="I11" s="251"/>
      <c r="J11" s="252"/>
      <c r="K11" s="237"/>
      <c r="L11" s="236"/>
      <c r="M11" s="236"/>
      <c r="N11" s="236"/>
    </row>
    <row r="12" spans="1:14" s="63" customFormat="1" ht="15.75" x14ac:dyDescent="0.25">
      <c r="A12" s="239" t="s">
        <v>47</v>
      </c>
      <c r="B12" s="239" t="s">
        <v>113</v>
      </c>
      <c r="C12" s="236"/>
      <c r="D12" s="236"/>
      <c r="E12" s="236"/>
      <c r="F12" s="236"/>
      <c r="G12" s="237"/>
      <c r="H12" s="236"/>
      <c r="I12" s="251"/>
      <c r="J12" s="252"/>
      <c r="K12" s="237"/>
      <c r="L12" s="236"/>
      <c r="M12" s="236"/>
      <c r="N12" s="236"/>
    </row>
    <row r="13" spans="1:14" s="63" customFormat="1" ht="15.75" x14ac:dyDescent="0.25">
      <c r="A13" s="253"/>
      <c r="B13" s="236"/>
      <c r="C13" s="236"/>
      <c r="D13" s="236"/>
      <c r="E13" s="236"/>
      <c r="F13" s="236"/>
      <c r="G13" s="237"/>
      <c r="H13" s="236"/>
      <c r="I13" s="251"/>
      <c r="J13" s="252"/>
      <c r="K13" s="237"/>
      <c r="L13" s="236"/>
      <c r="M13" s="236"/>
      <c r="N13" s="236"/>
    </row>
    <row r="14" spans="1:14" s="16" customFormat="1" ht="15.75" x14ac:dyDescent="0.25">
      <c r="A14" s="246" t="s">
        <v>56</v>
      </c>
      <c r="B14" s="246"/>
      <c r="C14" s="242"/>
      <c r="D14" s="242" t="s">
        <v>63</v>
      </c>
      <c r="E14" s="242" t="s">
        <v>306</v>
      </c>
      <c r="F14" s="242" t="s">
        <v>8</v>
      </c>
      <c r="G14" s="254" t="s">
        <v>8</v>
      </c>
      <c r="H14" s="248" t="s">
        <v>34</v>
      </c>
      <c r="I14" s="248" t="s">
        <v>4</v>
      </c>
      <c r="J14" s="248"/>
      <c r="K14" s="248"/>
      <c r="L14" s="248" t="s">
        <v>111</v>
      </c>
      <c r="M14" s="248"/>
      <c r="N14" s="246"/>
    </row>
    <row r="15" spans="1:14" s="8" customFormat="1" ht="15.75" x14ac:dyDescent="0.25">
      <c r="A15" s="152" t="s">
        <v>64</v>
      </c>
      <c r="B15" s="134" t="s">
        <v>38</v>
      </c>
      <c r="C15" s="135">
        <v>7</v>
      </c>
      <c r="D15" s="134" t="s">
        <v>225</v>
      </c>
      <c r="E15" s="134"/>
      <c r="F15" s="135">
        <v>500</v>
      </c>
      <c r="G15" s="153">
        <f>PRODUCT(C15:F15)</f>
        <v>3500</v>
      </c>
      <c r="H15" s="17"/>
      <c r="I15" s="18"/>
      <c r="J15" s="279"/>
      <c r="K15" s="280"/>
      <c r="L15" s="280"/>
      <c r="M15" s="280"/>
      <c r="N15" s="281"/>
    </row>
    <row r="16" spans="1:14" s="8" customFormat="1" ht="15.75" x14ac:dyDescent="0.25">
      <c r="A16" s="136"/>
      <c r="B16" s="137"/>
      <c r="C16" s="138"/>
      <c r="D16" s="137"/>
      <c r="E16" s="137"/>
      <c r="F16" s="138"/>
      <c r="G16" s="153">
        <f t="shared" ref="G16:G35" si="0">PRODUCT(C16:F16)</f>
        <v>0</v>
      </c>
      <c r="H16" s="20"/>
      <c r="I16" s="21"/>
      <c r="J16" s="273"/>
      <c r="K16" s="274"/>
      <c r="L16" s="274"/>
      <c r="M16" s="274"/>
      <c r="N16" s="275"/>
    </row>
    <row r="17" spans="1:14" s="8" customFormat="1" ht="15.75" x14ac:dyDescent="0.25">
      <c r="A17" s="136"/>
      <c r="B17" s="137"/>
      <c r="C17" s="138"/>
      <c r="D17" s="137"/>
      <c r="E17" s="137"/>
      <c r="F17" s="138"/>
      <c r="G17" s="153">
        <f t="shared" si="0"/>
        <v>0</v>
      </c>
      <c r="H17" s="20"/>
      <c r="I17" s="21"/>
      <c r="J17" s="273"/>
      <c r="K17" s="274"/>
      <c r="L17" s="274"/>
      <c r="M17" s="274"/>
      <c r="N17" s="275"/>
    </row>
    <row r="18" spans="1:14" s="8" customFormat="1" ht="15.75" x14ac:dyDescent="0.25">
      <c r="A18" s="136"/>
      <c r="B18" s="137"/>
      <c r="C18" s="138"/>
      <c r="D18" s="137"/>
      <c r="E18" s="137"/>
      <c r="F18" s="138"/>
      <c r="G18" s="153">
        <f t="shared" si="0"/>
        <v>0</v>
      </c>
      <c r="H18" s="20"/>
      <c r="I18" s="21"/>
      <c r="J18" s="273"/>
      <c r="K18" s="274"/>
      <c r="L18" s="274"/>
      <c r="M18" s="274"/>
      <c r="N18" s="275"/>
    </row>
    <row r="19" spans="1:14" s="16" customFormat="1" ht="15.75" x14ac:dyDescent="0.25">
      <c r="A19" s="150" t="s">
        <v>70</v>
      </c>
      <c r="B19" s="151"/>
      <c r="C19" s="145">
        <f>SUM(C15:C18)</f>
        <v>7</v>
      </c>
      <c r="D19" s="225"/>
      <c r="E19" s="225"/>
      <c r="F19" s="145"/>
      <c r="G19" s="153">
        <f>SUM(G15:G18)</f>
        <v>3500</v>
      </c>
      <c r="H19" s="22"/>
      <c r="I19" s="23"/>
      <c r="J19" s="273"/>
      <c r="K19" s="274"/>
      <c r="L19" s="274"/>
      <c r="M19" s="274"/>
      <c r="N19" s="275"/>
    </row>
    <row r="20" spans="1:14" s="8" customFormat="1" ht="15.75" x14ac:dyDescent="0.25">
      <c r="A20" s="139" t="s">
        <v>66</v>
      </c>
      <c r="B20" s="137"/>
      <c r="C20" s="138"/>
      <c r="D20" s="137"/>
      <c r="E20" s="137"/>
      <c r="F20" s="138"/>
      <c r="G20" s="153">
        <f t="shared" si="0"/>
        <v>0</v>
      </c>
      <c r="H20" s="20"/>
      <c r="I20" s="21"/>
      <c r="J20" s="273"/>
      <c r="K20" s="274"/>
      <c r="L20" s="274"/>
      <c r="M20" s="274"/>
      <c r="N20" s="275"/>
    </row>
    <row r="21" spans="1:14" s="8" customFormat="1" ht="15.75" x14ac:dyDescent="0.25">
      <c r="A21" s="136"/>
      <c r="B21" s="137"/>
      <c r="C21" s="138"/>
      <c r="D21" s="137"/>
      <c r="E21" s="137"/>
      <c r="F21" s="138"/>
      <c r="G21" s="153">
        <f t="shared" si="0"/>
        <v>0</v>
      </c>
      <c r="H21" s="20"/>
      <c r="I21" s="21"/>
      <c r="J21" s="273"/>
      <c r="K21" s="274"/>
      <c r="L21" s="274"/>
      <c r="M21" s="274"/>
      <c r="N21" s="275"/>
    </row>
    <row r="22" spans="1:14" s="16" customFormat="1" ht="15.75" x14ac:dyDescent="0.25">
      <c r="A22" s="150" t="s">
        <v>73</v>
      </c>
      <c r="B22" s="151"/>
      <c r="C22" s="145"/>
      <c r="D22" s="225"/>
      <c r="E22" s="225"/>
      <c r="F22" s="145"/>
      <c r="G22" s="153">
        <f>SUM(G20:G21)</f>
        <v>0</v>
      </c>
      <c r="H22" s="22"/>
      <c r="I22" s="23"/>
      <c r="J22" s="273"/>
      <c r="K22" s="274"/>
      <c r="L22" s="274"/>
      <c r="M22" s="274"/>
      <c r="N22" s="275"/>
    </row>
    <row r="23" spans="1:14" s="8" customFormat="1" ht="15.75" x14ac:dyDescent="0.25">
      <c r="A23" s="139" t="s">
        <v>67</v>
      </c>
      <c r="B23" s="137"/>
      <c r="C23" s="138"/>
      <c r="D23" s="137"/>
      <c r="E23" s="137"/>
      <c r="F23" s="138"/>
      <c r="G23" s="153">
        <f t="shared" si="0"/>
        <v>0</v>
      </c>
      <c r="H23" s="20"/>
      <c r="I23" s="21"/>
      <c r="J23" s="273"/>
      <c r="K23" s="274"/>
      <c r="L23" s="274"/>
      <c r="M23" s="274"/>
      <c r="N23" s="275"/>
    </row>
    <row r="24" spans="1:14" s="8" customFormat="1" ht="15.75" x14ac:dyDescent="0.25">
      <c r="A24" s="136"/>
      <c r="B24" s="137"/>
      <c r="C24" s="138"/>
      <c r="D24" s="137"/>
      <c r="E24" s="137"/>
      <c r="F24" s="138"/>
      <c r="G24" s="153">
        <f t="shared" si="0"/>
        <v>0</v>
      </c>
      <c r="H24" s="20"/>
      <c r="I24" s="21"/>
      <c r="J24" s="273"/>
      <c r="K24" s="274"/>
      <c r="L24" s="274"/>
      <c r="M24" s="274"/>
      <c r="N24" s="275"/>
    </row>
    <row r="25" spans="1:14" s="16" customFormat="1" ht="15.75" x14ac:dyDescent="0.25">
      <c r="A25" s="151" t="s">
        <v>71</v>
      </c>
      <c r="B25" s="151"/>
      <c r="C25" s="145"/>
      <c r="D25" s="225"/>
      <c r="E25" s="225"/>
      <c r="F25" s="145"/>
      <c r="G25" s="153">
        <f>SUM(G23:G24)</f>
        <v>0</v>
      </c>
      <c r="H25" s="22"/>
      <c r="I25" s="25"/>
      <c r="J25" s="276"/>
      <c r="K25" s="277"/>
      <c r="L25" s="277"/>
      <c r="M25" s="277"/>
      <c r="N25" s="278"/>
    </row>
    <row r="26" spans="1:14" s="8" customFormat="1" ht="15.75" x14ac:dyDescent="0.25">
      <c r="A26" s="152" t="s">
        <v>72</v>
      </c>
      <c r="B26" s="134" t="s">
        <v>41</v>
      </c>
      <c r="C26" s="135">
        <v>1</v>
      </c>
      <c r="D26" s="134" t="s">
        <v>211</v>
      </c>
      <c r="E26" s="134"/>
      <c r="F26" s="135">
        <v>4000</v>
      </c>
      <c r="G26" s="153">
        <f>PRODUCT(C26:F26)</f>
        <v>4000</v>
      </c>
      <c r="H26" s="17"/>
      <c r="I26" s="18"/>
      <c r="J26" s="279"/>
      <c r="K26" s="280"/>
      <c r="L26" s="280"/>
      <c r="M26" s="280"/>
      <c r="N26" s="281"/>
    </row>
    <row r="27" spans="1:14" s="8" customFormat="1" ht="15.75" x14ac:dyDescent="0.25">
      <c r="A27" s="136"/>
      <c r="B27" s="137"/>
      <c r="C27" s="138"/>
      <c r="D27" s="137"/>
      <c r="E27" s="137"/>
      <c r="F27" s="138"/>
      <c r="G27" s="153">
        <f t="shared" si="0"/>
        <v>0</v>
      </c>
      <c r="H27" s="20"/>
      <c r="I27" s="21"/>
      <c r="J27" s="273"/>
      <c r="K27" s="274"/>
      <c r="L27" s="274"/>
      <c r="M27" s="274"/>
      <c r="N27" s="275"/>
    </row>
    <row r="28" spans="1:14" s="8" customFormat="1" ht="15.75" x14ac:dyDescent="0.25">
      <c r="A28" s="136"/>
      <c r="B28" s="137"/>
      <c r="C28" s="138"/>
      <c r="D28" s="137"/>
      <c r="E28" s="137"/>
      <c r="F28" s="138"/>
      <c r="G28" s="153">
        <f t="shared" si="0"/>
        <v>0</v>
      </c>
      <c r="H28" s="20"/>
      <c r="I28" s="21"/>
      <c r="J28" s="273"/>
      <c r="K28" s="274"/>
      <c r="L28" s="274"/>
      <c r="M28" s="274"/>
      <c r="N28" s="275"/>
    </row>
    <row r="29" spans="1:14" s="8" customFormat="1" ht="15.75" x14ac:dyDescent="0.25">
      <c r="A29" s="136"/>
      <c r="B29" s="137"/>
      <c r="C29" s="138"/>
      <c r="D29" s="137"/>
      <c r="E29" s="137"/>
      <c r="F29" s="138"/>
      <c r="G29" s="153">
        <f t="shared" si="0"/>
        <v>0</v>
      </c>
      <c r="H29" s="20"/>
      <c r="I29" s="21"/>
      <c r="J29" s="273"/>
      <c r="K29" s="274"/>
      <c r="L29" s="274"/>
      <c r="M29" s="274"/>
      <c r="N29" s="275"/>
    </row>
    <row r="30" spans="1:14" s="16" customFormat="1" ht="15.75" x14ac:dyDescent="0.25">
      <c r="A30" s="150" t="s">
        <v>70</v>
      </c>
      <c r="B30" s="151"/>
      <c r="C30" s="145">
        <f>SUM(C26:C29)</f>
        <v>1</v>
      </c>
      <c r="D30" s="225"/>
      <c r="E30" s="225"/>
      <c r="F30" s="145"/>
      <c r="G30" s="153">
        <f>SUM(G26:G29)</f>
        <v>4000</v>
      </c>
      <c r="H30" s="22"/>
      <c r="I30" s="23"/>
      <c r="J30" s="273"/>
      <c r="K30" s="274"/>
      <c r="L30" s="274"/>
      <c r="M30" s="274"/>
      <c r="N30" s="275"/>
    </row>
    <row r="31" spans="1:14" s="8" customFormat="1" ht="15.75" x14ac:dyDescent="0.25">
      <c r="A31" s="139" t="s">
        <v>66</v>
      </c>
      <c r="B31" s="137"/>
      <c r="C31" s="138"/>
      <c r="D31" s="137"/>
      <c r="E31" s="137"/>
      <c r="F31" s="138"/>
      <c r="G31" s="153">
        <f t="shared" si="0"/>
        <v>0</v>
      </c>
      <c r="H31" s="20"/>
      <c r="I31" s="21"/>
      <c r="J31" s="273"/>
      <c r="K31" s="274"/>
      <c r="L31" s="274"/>
      <c r="M31" s="274"/>
      <c r="N31" s="275"/>
    </row>
    <row r="32" spans="1:14" s="8" customFormat="1" ht="15.75" x14ac:dyDescent="0.25">
      <c r="A32" s="136"/>
      <c r="B32" s="137"/>
      <c r="C32" s="138"/>
      <c r="D32" s="137"/>
      <c r="E32" s="137"/>
      <c r="F32" s="138"/>
      <c r="G32" s="153">
        <f t="shared" si="0"/>
        <v>0</v>
      </c>
      <c r="H32" s="20"/>
      <c r="I32" s="21"/>
      <c r="J32" s="273"/>
      <c r="K32" s="274"/>
      <c r="L32" s="274"/>
      <c r="M32" s="274"/>
      <c r="N32" s="275"/>
    </row>
    <row r="33" spans="1:14" s="16" customFormat="1" ht="15.75" x14ac:dyDescent="0.25">
      <c r="A33" s="150" t="s">
        <v>73</v>
      </c>
      <c r="B33" s="151"/>
      <c r="C33" s="145"/>
      <c r="D33" s="225"/>
      <c r="E33" s="225"/>
      <c r="F33" s="145"/>
      <c r="G33" s="153">
        <f>SUM(G31:G32)</f>
        <v>0</v>
      </c>
      <c r="H33" s="22"/>
      <c r="I33" s="23"/>
      <c r="J33" s="273"/>
      <c r="K33" s="274"/>
      <c r="L33" s="274"/>
      <c r="M33" s="274"/>
      <c r="N33" s="275"/>
    </row>
    <row r="34" spans="1:14" s="8" customFormat="1" ht="15.75" x14ac:dyDescent="0.25">
      <c r="A34" s="139" t="s">
        <v>67</v>
      </c>
      <c r="B34" s="137"/>
      <c r="C34" s="138"/>
      <c r="D34" s="137"/>
      <c r="E34" s="137"/>
      <c r="F34" s="138"/>
      <c r="G34" s="153">
        <f>PRODUCT(C34:F34)</f>
        <v>0</v>
      </c>
      <c r="H34" s="20"/>
      <c r="I34" s="21"/>
      <c r="J34" s="273"/>
      <c r="K34" s="274"/>
      <c r="L34" s="274"/>
      <c r="M34" s="274"/>
      <c r="N34" s="275"/>
    </row>
    <row r="35" spans="1:14" s="8" customFormat="1" ht="15.75" x14ac:dyDescent="0.25">
      <c r="A35" s="136"/>
      <c r="B35" s="137"/>
      <c r="C35" s="138"/>
      <c r="D35" s="137"/>
      <c r="E35" s="137"/>
      <c r="F35" s="138"/>
      <c r="G35" s="153">
        <f t="shared" si="0"/>
        <v>0</v>
      </c>
      <c r="H35" s="20"/>
      <c r="I35" s="21"/>
      <c r="J35" s="273"/>
      <c r="K35" s="274"/>
      <c r="L35" s="274"/>
      <c r="M35" s="274"/>
      <c r="N35" s="275"/>
    </row>
    <row r="36" spans="1:14" s="16" customFormat="1" ht="15.75" x14ac:dyDescent="0.25">
      <c r="A36" s="148" t="s">
        <v>71</v>
      </c>
      <c r="B36" s="149"/>
      <c r="C36" s="226"/>
      <c r="D36" s="227"/>
      <c r="E36" s="227"/>
      <c r="F36" s="226"/>
      <c r="G36" s="228">
        <f>SUM(G34:G35)</f>
        <v>0</v>
      </c>
      <c r="H36" s="24"/>
      <c r="I36" s="25"/>
      <c r="J36" s="276"/>
      <c r="K36" s="277"/>
      <c r="L36" s="277"/>
      <c r="M36" s="277"/>
      <c r="N36" s="278"/>
    </row>
    <row r="37" spans="1:14" ht="15.75" x14ac:dyDescent="0.25">
      <c r="A37" s="152" t="s">
        <v>74</v>
      </c>
      <c r="B37" s="134"/>
      <c r="C37" s="135"/>
      <c r="D37" s="134"/>
      <c r="E37" s="134"/>
      <c r="F37" s="135"/>
      <c r="G37" s="153">
        <f>PRODUCT(C37:F37)</f>
        <v>0</v>
      </c>
      <c r="H37" s="17"/>
      <c r="I37" s="18"/>
      <c r="J37" s="279"/>
      <c r="K37" s="280"/>
      <c r="L37" s="280"/>
      <c r="M37" s="280"/>
      <c r="N37" s="281"/>
    </row>
    <row r="38" spans="1:14" ht="15.75" x14ac:dyDescent="0.25">
      <c r="A38" s="136"/>
      <c r="B38" s="137"/>
      <c r="C38" s="138"/>
      <c r="D38" s="137"/>
      <c r="E38" s="137"/>
      <c r="F38" s="138"/>
      <c r="G38" s="153">
        <f>PRODUCT(C38:F38)</f>
        <v>0</v>
      </c>
      <c r="H38" s="20"/>
      <c r="I38" s="21"/>
      <c r="J38" s="273"/>
      <c r="K38" s="274"/>
      <c r="L38" s="274"/>
      <c r="M38" s="274"/>
      <c r="N38" s="275"/>
    </row>
    <row r="39" spans="1:14" ht="15.75" x14ac:dyDescent="0.25">
      <c r="A39" s="136"/>
      <c r="B39" s="137"/>
      <c r="C39" s="138"/>
      <c r="D39" s="137"/>
      <c r="E39" s="137"/>
      <c r="F39" s="138"/>
      <c r="G39" s="153">
        <f>PRODUCT(C39:F39)</f>
        <v>0</v>
      </c>
      <c r="H39" s="20"/>
      <c r="I39" s="21"/>
      <c r="J39" s="273"/>
      <c r="K39" s="274"/>
      <c r="L39" s="274"/>
      <c r="M39" s="274"/>
      <c r="N39" s="275"/>
    </row>
    <row r="40" spans="1:14" ht="15.75" x14ac:dyDescent="0.25">
      <c r="A40" s="136"/>
      <c r="B40" s="137"/>
      <c r="C40" s="138"/>
      <c r="D40" s="137"/>
      <c r="E40" s="137"/>
      <c r="F40" s="138"/>
      <c r="G40" s="153">
        <f>PRODUCT(C40:F40)</f>
        <v>0</v>
      </c>
      <c r="H40" s="20"/>
      <c r="I40" s="21"/>
      <c r="J40" s="273"/>
      <c r="K40" s="274"/>
      <c r="L40" s="274"/>
      <c r="M40" s="274"/>
      <c r="N40" s="275"/>
    </row>
    <row r="41" spans="1:14" ht="15.75" x14ac:dyDescent="0.25">
      <c r="A41" s="150" t="s">
        <v>70</v>
      </c>
      <c r="B41" s="151"/>
      <c r="C41" s="145">
        <f>SUM(C37:C40)</f>
        <v>0</v>
      </c>
      <c r="D41" s="225"/>
      <c r="E41" s="225"/>
      <c r="F41" s="145"/>
      <c r="G41" s="153">
        <f>SUM(G37:G40)</f>
        <v>0</v>
      </c>
      <c r="H41" s="22"/>
      <c r="I41" s="23"/>
      <c r="J41" s="273"/>
      <c r="K41" s="274"/>
      <c r="L41" s="274"/>
      <c r="M41" s="274"/>
      <c r="N41" s="275"/>
    </row>
    <row r="42" spans="1:14" ht="15.75" x14ac:dyDescent="0.25">
      <c r="A42" s="139" t="s">
        <v>66</v>
      </c>
      <c r="B42" s="137"/>
      <c r="C42" s="138"/>
      <c r="D42" s="137"/>
      <c r="E42" s="137"/>
      <c r="F42" s="138"/>
      <c r="G42" s="153">
        <f>PRODUCT(C42:F42)</f>
        <v>0</v>
      </c>
      <c r="H42" s="20"/>
      <c r="I42" s="21"/>
      <c r="J42" s="273"/>
      <c r="K42" s="274"/>
      <c r="L42" s="274"/>
      <c r="M42" s="274"/>
      <c r="N42" s="275"/>
    </row>
    <row r="43" spans="1:14" ht="15.75" x14ac:dyDescent="0.25">
      <c r="A43" s="136"/>
      <c r="B43" s="137"/>
      <c r="C43" s="138"/>
      <c r="D43" s="137"/>
      <c r="E43" s="137"/>
      <c r="F43" s="138"/>
      <c r="G43" s="153">
        <f>PRODUCT(C43:F43)</f>
        <v>0</v>
      </c>
      <c r="H43" s="20"/>
      <c r="I43" s="21"/>
      <c r="J43" s="273"/>
      <c r="K43" s="274"/>
      <c r="L43" s="274"/>
      <c r="M43" s="274"/>
      <c r="N43" s="275"/>
    </row>
    <row r="44" spans="1:14" ht="15.75" x14ac:dyDescent="0.25">
      <c r="A44" s="150" t="s">
        <v>73</v>
      </c>
      <c r="B44" s="151"/>
      <c r="C44" s="145"/>
      <c r="D44" s="225"/>
      <c r="E44" s="225"/>
      <c r="F44" s="145"/>
      <c r="G44" s="153">
        <f>SUM(G42:G43)</f>
        <v>0</v>
      </c>
      <c r="H44" s="22"/>
      <c r="I44" s="23"/>
      <c r="J44" s="273"/>
      <c r="K44" s="274"/>
      <c r="L44" s="274"/>
      <c r="M44" s="274"/>
      <c r="N44" s="275"/>
    </row>
    <row r="45" spans="1:14" ht="15.75" x14ac:dyDescent="0.25">
      <c r="A45" s="139" t="s">
        <v>67</v>
      </c>
      <c r="B45" s="137"/>
      <c r="C45" s="138"/>
      <c r="D45" s="137"/>
      <c r="E45" s="137"/>
      <c r="F45" s="138"/>
      <c r="G45" s="153">
        <f>PRODUCT(C45:F45)</f>
        <v>0</v>
      </c>
      <c r="H45" s="20"/>
      <c r="I45" s="21"/>
      <c r="J45" s="273"/>
      <c r="K45" s="274"/>
      <c r="L45" s="274"/>
      <c r="M45" s="274"/>
      <c r="N45" s="275"/>
    </row>
    <row r="46" spans="1:14" ht="15.75" x14ac:dyDescent="0.25">
      <c r="A46" s="136"/>
      <c r="B46" s="137"/>
      <c r="C46" s="138"/>
      <c r="D46" s="137"/>
      <c r="E46" s="137"/>
      <c r="F46" s="138"/>
      <c r="G46" s="153">
        <f>PRODUCT(C46:F46)</f>
        <v>0</v>
      </c>
      <c r="H46" s="20"/>
      <c r="I46" s="21"/>
      <c r="J46" s="273"/>
      <c r="K46" s="274"/>
      <c r="L46" s="274"/>
      <c r="M46" s="274"/>
      <c r="N46" s="275"/>
    </row>
    <row r="47" spans="1:14" ht="15.75" x14ac:dyDescent="0.25">
      <c r="A47" s="148" t="s">
        <v>71</v>
      </c>
      <c r="B47" s="149"/>
      <c r="C47" s="226"/>
      <c r="D47" s="227"/>
      <c r="E47" s="227"/>
      <c r="F47" s="226"/>
      <c r="G47" s="228">
        <f>SUM(G45:G46)</f>
        <v>0</v>
      </c>
      <c r="H47" s="24"/>
      <c r="I47" s="25"/>
      <c r="J47" s="276"/>
      <c r="K47" s="277"/>
      <c r="L47" s="277"/>
      <c r="M47" s="277"/>
      <c r="N47" s="278"/>
    </row>
    <row r="48" spans="1:14" ht="15.75" x14ac:dyDescent="0.25">
      <c r="A48" s="152" t="s">
        <v>75</v>
      </c>
      <c r="B48" s="134"/>
      <c r="C48" s="135"/>
      <c r="D48" s="134"/>
      <c r="E48" s="134"/>
      <c r="F48" s="135"/>
      <c r="G48" s="153">
        <f>PRODUCT(C48:F48)</f>
        <v>0</v>
      </c>
      <c r="H48" s="17"/>
      <c r="I48" s="18"/>
      <c r="J48" s="279"/>
      <c r="K48" s="280"/>
      <c r="L48" s="280"/>
      <c r="M48" s="280"/>
      <c r="N48" s="281"/>
    </row>
    <row r="49" spans="1:14" ht="15.75" x14ac:dyDescent="0.25">
      <c r="A49" s="140" t="s">
        <v>226</v>
      </c>
      <c r="B49" s="137" t="s">
        <v>224</v>
      </c>
      <c r="C49" s="138">
        <v>1000</v>
      </c>
      <c r="D49" s="137">
        <v>30</v>
      </c>
      <c r="E49" s="137" t="s">
        <v>232</v>
      </c>
      <c r="F49" s="156">
        <v>0.19</v>
      </c>
      <c r="G49" s="153">
        <f>PRODUCT(C49:F49)</f>
        <v>5700</v>
      </c>
      <c r="H49" s="20"/>
      <c r="I49" s="21"/>
      <c r="J49" s="273"/>
      <c r="K49" s="274"/>
      <c r="L49" s="274"/>
      <c r="M49" s="274"/>
      <c r="N49" s="275"/>
    </row>
    <row r="50" spans="1:14" ht="15.75" x14ac:dyDescent="0.25">
      <c r="A50" s="140" t="s">
        <v>227</v>
      </c>
      <c r="B50" s="137" t="s">
        <v>228</v>
      </c>
      <c r="C50" s="138">
        <v>20</v>
      </c>
      <c r="D50" s="137"/>
      <c r="E50" s="137" t="s">
        <v>229</v>
      </c>
      <c r="F50" s="138">
        <v>18</v>
      </c>
      <c r="G50" s="153">
        <f>PRODUCT(C50:F50)</f>
        <v>360</v>
      </c>
      <c r="H50" s="20"/>
      <c r="I50" s="21"/>
      <c r="J50" s="273"/>
      <c r="K50" s="274"/>
      <c r="L50" s="274"/>
      <c r="M50" s="274"/>
      <c r="N50" s="275"/>
    </row>
    <row r="51" spans="1:14" ht="15.75" x14ac:dyDescent="0.25">
      <c r="A51" s="140" t="s">
        <v>230</v>
      </c>
      <c r="B51" s="137" t="s">
        <v>228</v>
      </c>
      <c r="C51" s="138">
        <v>5</v>
      </c>
      <c r="D51" s="137"/>
      <c r="E51" s="137" t="s">
        <v>231</v>
      </c>
      <c r="F51" s="138">
        <v>52</v>
      </c>
      <c r="G51" s="153">
        <f>PRODUCT(C51:F51)</f>
        <v>260</v>
      </c>
      <c r="H51" s="20"/>
      <c r="I51" s="21"/>
      <c r="J51" s="273"/>
      <c r="K51" s="274"/>
      <c r="L51" s="274"/>
      <c r="M51" s="274"/>
      <c r="N51" s="275"/>
    </row>
    <row r="52" spans="1:14" ht="15.75" x14ac:dyDescent="0.25">
      <c r="A52" s="150" t="s">
        <v>70</v>
      </c>
      <c r="B52" s="151"/>
      <c r="C52" s="145"/>
      <c r="D52" s="225"/>
      <c r="E52" s="225"/>
      <c r="F52" s="145"/>
      <c r="G52" s="153">
        <f>SUM(G48:G51)</f>
        <v>6320</v>
      </c>
      <c r="H52" s="22"/>
      <c r="I52" s="23"/>
      <c r="J52" s="273"/>
      <c r="K52" s="274"/>
      <c r="L52" s="274"/>
      <c r="M52" s="274"/>
      <c r="N52" s="275"/>
    </row>
    <row r="53" spans="1:14" ht="15.75" x14ac:dyDescent="0.25">
      <c r="A53" s="139" t="s">
        <v>66</v>
      </c>
      <c r="B53" s="137"/>
      <c r="C53" s="138"/>
      <c r="D53" s="137"/>
      <c r="E53" s="137"/>
      <c r="F53" s="138"/>
      <c r="G53" s="153">
        <f>PRODUCT(C53:F53)</f>
        <v>0</v>
      </c>
      <c r="H53" s="20"/>
      <c r="I53" s="21"/>
      <c r="J53" s="273"/>
      <c r="K53" s="274"/>
      <c r="L53" s="274"/>
      <c r="M53" s="274"/>
      <c r="N53" s="275"/>
    </row>
    <row r="54" spans="1:14" ht="15.75" x14ac:dyDescent="0.25">
      <c r="A54" s="136"/>
      <c r="B54" s="137"/>
      <c r="C54" s="138"/>
      <c r="D54" s="137"/>
      <c r="E54" s="137"/>
      <c r="F54" s="138"/>
      <c r="G54" s="153">
        <f>PRODUCT(C54:F54)</f>
        <v>0</v>
      </c>
      <c r="H54" s="20"/>
      <c r="I54" s="21"/>
      <c r="J54" s="273"/>
      <c r="K54" s="274"/>
      <c r="L54" s="274"/>
      <c r="M54" s="274"/>
      <c r="N54" s="275"/>
    </row>
    <row r="55" spans="1:14" ht="15.75" x14ac:dyDescent="0.25">
      <c r="A55" s="150" t="s">
        <v>73</v>
      </c>
      <c r="B55" s="151"/>
      <c r="C55" s="145"/>
      <c r="D55" s="225"/>
      <c r="E55" s="225"/>
      <c r="F55" s="145"/>
      <c r="G55" s="153">
        <f>SUM(G53:G54)</f>
        <v>0</v>
      </c>
      <c r="H55" s="22"/>
      <c r="I55" s="23"/>
      <c r="J55" s="273"/>
      <c r="K55" s="274"/>
      <c r="L55" s="274"/>
      <c r="M55" s="274"/>
      <c r="N55" s="275"/>
    </row>
    <row r="56" spans="1:14" ht="15.75" x14ac:dyDescent="0.25">
      <c r="A56" s="139" t="s">
        <v>67</v>
      </c>
      <c r="B56" s="137"/>
      <c r="C56" s="138"/>
      <c r="D56" s="137"/>
      <c r="E56" s="137"/>
      <c r="F56" s="138"/>
      <c r="G56" s="153">
        <f>PRODUCT(C56:F56)</f>
        <v>0</v>
      </c>
      <c r="H56" s="20"/>
      <c r="I56" s="21"/>
      <c r="J56" s="273"/>
      <c r="K56" s="274"/>
      <c r="L56" s="274"/>
      <c r="M56" s="274"/>
      <c r="N56" s="275"/>
    </row>
    <row r="57" spans="1:14" ht="15.75" x14ac:dyDescent="0.25">
      <c r="A57" s="136"/>
      <c r="B57" s="137"/>
      <c r="C57" s="138"/>
      <c r="D57" s="137"/>
      <c r="E57" s="137"/>
      <c r="F57" s="138"/>
      <c r="G57" s="153">
        <f>PRODUCT(C57:F57)</f>
        <v>0</v>
      </c>
      <c r="H57" s="20"/>
      <c r="I57" s="21"/>
      <c r="J57" s="273"/>
      <c r="K57" s="274"/>
      <c r="L57" s="274"/>
      <c r="M57" s="274"/>
      <c r="N57" s="275"/>
    </row>
    <row r="58" spans="1:14" ht="15.75" x14ac:dyDescent="0.25">
      <c r="A58" s="148" t="s">
        <v>71</v>
      </c>
      <c r="B58" s="149"/>
      <c r="C58" s="226"/>
      <c r="D58" s="227"/>
      <c r="E58" s="227"/>
      <c r="F58" s="226"/>
      <c r="G58" s="228">
        <f>SUM(G56:G57)</f>
        <v>0</v>
      </c>
      <c r="H58" s="24"/>
      <c r="I58" s="25"/>
      <c r="J58" s="276"/>
      <c r="K58" s="277"/>
      <c r="L58" s="277"/>
      <c r="M58" s="277"/>
      <c r="N58" s="278"/>
    </row>
    <row r="59" spans="1:14" ht="15.75" x14ac:dyDescent="0.25">
      <c r="A59" s="152" t="s">
        <v>76</v>
      </c>
      <c r="B59" s="134"/>
      <c r="C59" s="135"/>
      <c r="D59" s="134"/>
      <c r="E59" s="134"/>
      <c r="F59" s="135"/>
      <c r="G59" s="153">
        <f>PRODUCT(C59:F59)</f>
        <v>0</v>
      </c>
      <c r="H59" s="17"/>
      <c r="I59" s="18"/>
      <c r="J59" s="279"/>
      <c r="K59" s="280"/>
      <c r="L59" s="280"/>
      <c r="M59" s="280"/>
      <c r="N59" s="281"/>
    </row>
    <row r="60" spans="1:14" ht="15.75" x14ac:dyDescent="0.25">
      <c r="A60" s="140" t="s">
        <v>5</v>
      </c>
      <c r="B60" s="137"/>
      <c r="C60" s="138">
        <v>90</v>
      </c>
      <c r="D60" s="137">
        <v>500</v>
      </c>
      <c r="E60" s="137" t="s">
        <v>233</v>
      </c>
      <c r="F60" s="156">
        <v>0.115</v>
      </c>
      <c r="G60" s="153">
        <f>PRODUCT(C60:F60)</f>
        <v>5175</v>
      </c>
      <c r="H60" s="20"/>
      <c r="I60" s="21"/>
      <c r="J60" s="273"/>
      <c r="K60" s="274"/>
      <c r="L60" s="274"/>
      <c r="M60" s="274"/>
      <c r="N60" s="275"/>
    </row>
    <row r="61" spans="1:14" ht="15.75" x14ac:dyDescent="0.25">
      <c r="A61" s="140" t="s">
        <v>234</v>
      </c>
      <c r="B61" s="137"/>
      <c r="C61" s="138">
        <v>100</v>
      </c>
      <c r="D61" s="137" t="s">
        <v>210</v>
      </c>
      <c r="E61" s="137" t="s">
        <v>235</v>
      </c>
      <c r="F61" s="138">
        <v>4</v>
      </c>
      <c r="G61" s="153">
        <f>PRODUCT(C61:F61)</f>
        <v>400</v>
      </c>
      <c r="H61" s="20"/>
      <c r="I61" s="21"/>
      <c r="J61" s="273"/>
      <c r="K61" s="274"/>
      <c r="L61" s="274"/>
      <c r="M61" s="274"/>
      <c r="N61" s="275"/>
    </row>
    <row r="62" spans="1:14" ht="15.75" x14ac:dyDescent="0.25">
      <c r="A62" s="140"/>
      <c r="B62" s="137"/>
      <c r="C62" s="138"/>
      <c r="D62" s="137"/>
      <c r="E62" s="137"/>
      <c r="F62" s="138"/>
      <c r="G62" s="153">
        <f>PRODUCT(C62:F62)</f>
        <v>0</v>
      </c>
      <c r="H62" s="20"/>
      <c r="I62" s="21"/>
      <c r="J62" s="273"/>
      <c r="K62" s="274"/>
      <c r="L62" s="274"/>
      <c r="M62" s="274"/>
      <c r="N62" s="275"/>
    </row>
    <row r="63" spans="1:14" ht="15.75" x14ac:dyDescent="0.25">
      <c r="A63" s="150" t="s">
        <v>70</v>
      </c>
      <c r="B63" s="151"/>
      <c r="C63" s="145"/>
      <c r="D63" s="225"/>
      <c r="E63" s="225"/>
      <c r="F63" s="145"/>
      <c r="G63" s="153">
        <f>SUM(G59:G62)</f>
        <v>5575</v>
      </c>
      <c r="H63" s="22"/>
      <c r="I63" s="23"/>
      <c r="J63" s="273"/>
      <c r="K63" s="274"/>
      <c r="L63" s="274"/>
      <c r="M63" s="274"/>
      <c r="N63" s="275"/>
    </row>
    <row r="64" spans="1:14" ht="15.75" x14ac:dyDescent="0.25">
      <c r="A64" s="139" t="s">
        <v>66</v>
      </c>
      <c r="B64" s="137"/>
      <c r="C64" s="138"/>
      <c r="D64" s="137"/>
      <c r="E64" s="137"/>
      <c r="F64" s="138"/>
      <c r="G64" s="153">
        <f>PRODUCT(C64:F64)</f>
        <v>0</v>
      </c>
      <c r="H64" s="20"/>
      <c r="I64" s="21"/>
      <c r="J64" s="273"/>
      <c r="K64" s="274"/>
      <c r="L64" s="274"/>
      <c r="M64" s="274"/>
      <c r="N64" s="275"/>
    </row>
    <row r="65" spans="1:14" ht="15.75" x14ac:dyDescent="0.25">
      <c r="A65" s="136"/>
      <c r="B65" s="137"/>
      <c r="C65" s="138"/>
      <c r="D65" s="137"/>
      <c r="E65" s="137"/>
      <c r="F65" s="138"/>
      <c r="G65" s="153">
        <f>PRODUCT(C65:F65)</f>
        <v>0</v>
      </c>
      <c r="H65" s="20"/>
      <c r="I65" s="21"/>
      <c r="J65" s="273"/>
      <c r="K65" s="274"/>
      <c r="L65" s="274"/>
      <c r="M65" s="274"/>
      <c r="N65" s="275"/>
    </row>
    <row r="66" spans="1:14" ht="15.75" x14ac:dyDescent="0.25">
      <c r="A66" s="150" t="s">
        <v>73</v>
      </c>
      <c r="B66" s="151"/>
      <c r="C66" s="145"/>
      <c r="D66" s="225"/>
      <c r="E66" s="225"/>
      <c r="F66" s="145"/>
      <c r="G66" s="153">
        <f>SUM(G64:G65)</f>
        <v>0</v>
      </c>
      <c r="H66" s="22"/>
      <c r="I66" s="23"/>
      <c r="J66" s="273"/>
      <c r="K66" s="274"/>
      <c r="L66" s="274"/>
      <c r="M66" s="274"/>
      <c r="N66" s="275"/>
    </row>
    <row r="67" spans="1:14" ht="15.75" x14ac:dyDescent="0.25">
      <c r="A67" s="139" t="s">
        <v>67</v>
      </c>
      <c r="B67" s="137"/>
      <c r="C67" s="138"/>
      <c r="D67" s="137"/>
      <c r="E67" s="137"/>
      <c r="F67" s="138"/>
      <c r="G67" s="153">
        <f>PRODUCT(C67:F67)</f>
        <v>0</v>
      </c>
      <c r="H67" s="20"/>
      <c r="I67" s="21"/>
      <c r="J67" s="273"/>
      <c r="K67" s="274"/>
      <c r="L67" s="274"/>
      <c r="M67" s="274"/>
      <c r="N67" s="275"/>
    </row>
    <row r="68" spans="1:14" ht="15.75" x14ac:dyDescent="0.25">
      <c r="A68" s="136"/>
      <c r="B68" s="137"/>
      <c r="C68" s="138"/>
      <c r="D68" s="137"/>
      <c r="E68" s="137"/>
      <c r="F68" s="138"/>
      <c r="G68" s="153">
        <f>PRODUCT(C68:F68)</f>
        <v>0</v>
      </c>
      <c r="H68" s="20"/>
      <c r="I68" s="21"/>
      <c r="J68" s="273"/>
      <c r="K68" s="274"/>
      <c r="L68" s="274"/>
      <c r="M68" s="274"/>
      <c r="N68" s="275"/>
    </row>
    <row r="69" spans="1:14" ht="15.75" x14ac:dyDescent="0.25">
      <c r="A69" s="148" t="s">
        <v>71</v>
      </c>
      <c r="B69" s="149"/>
      <c r="C69" s="226"/>
      <c r="D69" s="227"/>
      <c r="E69" s="227"/>
      <c r="F69" s="226"/>
      <c r="G69" s="228">
        <f>SUM(G67:G68)</f>
        <v>0</v>
      </c>
      <c r="H69" s="24"/>
      <c r="I69" s="25"/>
      <c r="J69" s="276"/>
      <c r="K69" s="277"/>
      <c r="L69" s="277"/>
      <c r="M69" s="277"/>
      <c r="N69" s="278"/>
    </row>
    <row r="70" spans="1:14" ht="15.75" x14ac:dyDescent="0.25">
      <c r="A70" s="152" t="s">
        <v>77</v>
      </c>
      <c r="B70" s="134"/>
      <c r="C70" s="135"/>
      <c r="D70" s="134"/>
      <c r="E70" s="134"/>
      <c r="F70" s="135"/>
      <c r="G70" s="153">
        <f>PRODUCT(C70:F70)</f>
        <v>0</v>
      </c>
      <c r="H70" s="17"/>
      <c r="I70" s="18"/>
      <c r="J70" s="279"/>
      <c r="K70" s="280"/>
      <c r="L70" s="280"/>
      <c r="M70" s="280"/>
      <c r="N70" s="281"/>
    </row>
    <row r="71" spans="1:14" ht="15.75" x14ac:dyDescent="0.25">
      <c r="A71" s="136"/>
      <c r="B71" s="137"/>
      <c r="C71" s="138"/>
      <c r="D71" s="137"/>
      <c r="E71" s="137"/>
      <c r="F71" s="138"/>
      <c r="G71" s="153">
        <f>PRODUCT(C71:F71)</f>
        <v>0</v>
      </c>
      <c r="H71" s="20"/>
      <c r="I71" s="21"/>
      <c r="J71" s="273"/>
      <c r="K71" s="274"/>
      <c r="L71" s="274"/>
      <c r="M71" s="274"/>
      <c r="N71" s="275"/>
    </row>
    <row r="72" spans="1:14" ht="15.75" x14ac:dyDescent="0.25">
      <c r="A72" s="136"/>
      <c r="B72" s="137"/>
      <c r="C72" s="138"/>
      <c r="D72" s="137"/>
      <c r="E72" s="137"/>
      <c r="F72" s="138"/>
      <c r="G72" s="153">
        <f>PRODUCT(C72:F72)</f>
        <v>0</v>
      </c>
      <c r="H72" s="20"/>
      <c r="I72" s="21"/>
      <c r="J72" s="273"/>
      <c r="K72" s="274"/>
      <c r="L72" s="274"/>
      <c r="M72" s="274"/>
      <c r="N72" s="275"/>
    </row>
    <row r="73" spans="1:14" ht="15.75" x14ac:dyDescent="0.25">
      <c r="A73" s="136"/>
      <c r="B73" s="137"/>
      <c r="C73" s="138"/>
      <c r="D73" s="137"/>
      <c r="E73" s="137"/>
      <c r="F73" s="138"/>
      <c r="G73" s="153">
        <f>PRODUCT(C73:F73)</f>
        <v>0</v>
      </c>
      <c r="H73" s="20"/>
      <c r="I73" s="21"/>
      <c r="J73" s="273"/>
      <c r="K73" s="274"/>
      <c r="L73" s="274"/>
      <c r="M73" s="274"/>
      <c r="N73" s="275"/>
    </row>
    <row r="74" spans="1:14" ht="15.75" x14ac:dyDescent="0.25">
      <c r="A74" s="150" t="s">
        <v>70</v>
      </c>
      <c r="B74" s="151"/>
      <c r="C74" s="145"/>
      <c r="D74" s="225"/>
      <c r="E74" s="225"/>
      <c r="F74" s="145"/>
      <c r="G74" s="153">
        <f>SUM(G70:G73)</f>
        <v>0</v>
      </c>
      <c r="H74" s="22"/>
      <c r="I74" s="23"/>
      <c r="J74" s="273"/>
      <c r="K74" s="274"/>
      <c r="L74" s="274"/>
      <c r="M74" s="274"/>
      <c r="N74" s="275"/>
    </row>
    <row r="75" spans="1:14" ht="15.75" x14ac:dyDescent="0.25">
      <c r="A75" s="139" t="s">
        <v>66</v>
      </c>
      <c r="B75" s="137"/>
      <c r="C75" s="138"/>
      <c r="D75" s="137"/>
      <c r="E75" s="137"/>
      <c r="F75" s="138"/>
      <c r="G75" s="153">
        <f>PRODUCT(C75:F75)</f>
        <v>0</v>
      </c>
      <c r="H75" s="20"/>
      <c r="I75" s="21"/>
      <c r="J75" s="273"/>
      <c r="K75" s="274"/>
      <c r="L75" s="274"/>
      <c r="M75" s="274"/>
      <c r="N75" s="275"/>
    </row>
    <row r="76" spans="1:14" ht="15.75" x14ac:dyDescent="0.25">
      <c r="A76" s="136"/>
      <c r="B76" s="137"/>
      <c r="C76" s="138"/>
      <c r="D76" s="137"/>
      <c r="E76" s="137"/>
      <c r="F76" s="138"/>
      <c r="G76" s="153">
        <f>PRODUCT(C76:F76)</f>
        <v>0</v>
      </c>
      <c r="H76" s="20"/>
      <c r="I76" s="21"/>
      <c r="J76" s="273"/>
      <c r="K76" s="274"/>
      <c r="L76" s="274"/>
      <c r="M76" s="274"/>
      <c r="N76" s="275"/>
    </row>
    <row r="77" spans="1:14" ht="15.75" x14ac:dyDescent="0.25">
      <c r="A77" s="150" t="s">
        <v>73</v>
      </c>
      <c r="B77" s="151"/>
      <c r="C77" s="145"/>
      <c r="D77" s="225"/>
      <c r="E77" s="225"/>
      <c r="F77" s="145"/>
      <c r="G77" s="153">
        <f>SUM(G75:G76)</f>
        <v>0</v>
      </c>
      <c r="H77" s="22"/>
      <c r="I77" s="23"/>
      <c r="J77" s="273"/>
      <c r="K77" s="274"/>
      <c r="L77" s="274"/>
      <c r="M77" s="274"/>
      <c r="N77" s="275"/>
    </row>
    <row r="78" spans="1:14" ht="15.75" x14ac:dyDescent="0.25">
      <c r="A78" s="139" t="s">
        <v>67</v>
      </c>
      <c r="B78" s="137"/>
      <c r="C78" s="138"/>
      <c r="D78" s="137"/>
      <c r="E78" s="137"/>
      <c r="F78" s="138"/>
      <c r="G78" s="153">
        <f>PRODUCT(C78:F78)</f>
        <v>0</v>
      </c>
      <c r="H78" s="20"/>
      <c r="I78" s="21"/>
      <c r="J78" s="273"/>
      <c r="K78" s="274"/>
      <c r="L78" s="274"/>
      <c r="M78" s="274"/>
      <c r="N78" s="275"/>
    </row>
    <row r="79" spans="1:14" ht="15.75" x14ac:dyDescent="0.25">
      <c r="A79" s="136"/>
      <c r="B79" s="137"/>
      <c r="C79" s="138"/>
      <c r="D79" s="137"/>
      <c r="E79" s="137"/>
      <c r="F79" s="138"/>
      <c r="G79" s="153">
        <f>PRODUCT(C79:F79)</f>
        <v>0</v>
      </c>
      <c r="H79" s="20"/>
      <c r="I79" s="21"/>
      <c r="J79" s="273"/>
      <c r="K79" s="274"/>
      <c r="L79" s="274"/>
      <c r="M79" s="274"/>
      <c r="N79" s="275"/>
    </row>
    <row r="80" spans="1:14" ht="15.75" x14ac:dyDescent="0.25">
      <c r="A80" s="148" t="s">
        <v>71</v>
      </c>
      <c r="B80" s="149"/>
      <c r="C80" s="226"/>
      <c r="D80" s="227"/>
      <c r="E80" s="227"/>
      <c r="F80" s="226"/>
      <c r="G80" s="228">
        <f>SUM(G78:G79)</f>
        <v>0</v>
      </c>
      <c r="H80" s="24"/>
      <c r="I80" s="25"/>
      <c r="J80" s="276"/>
      <c r="K80" s="277"/>
      <c r="L80" s="277"/>
      <c r="M80" s="277"/>
      <c r="N80" s="278"/>
    </row>
    <row r="81" spans="1:14" ht="15.75" x14ac:dyDescent="0.25">
      <c r="A81" s="152" t="s">
        <v>46</v>
      </c>
      <c r="B81" s="134"/>
      <c r="C81" s="135"/>
      <c r="D81" s="134"/>
      <c r="E81" s="134"/>
      <c r="F81" s="135"/>
      <c r="G81" s="153">
        <f>PRODUCT(C81:F81)</f>
        <v>0</v>
      </c>
      <c r="H81" s="17"/>
      <c r="I81" s="18"/>
      <c r="J81" s="279"/>
      <c r="K81" s="280"/>
      <c r="L81" s="280"/>
      <c r="M81" s="280"/>
      <c r="N81" s="281"/>
    </row>
    <row r="82" spans="1:14" ht="15.75" x14ac:dyDescent="0.25">
      <c r="A82" s="140" t="s">
        <v>6</v>
      </c>
      <c r="B82" s="137"/>
      <c r="C82" s="138">
        <v>100</v>
      </c>
      <c r="D82" s="137" t="s">
        <v>236</v>
      </c>
      <c r="E82" s="137"/>
      <c r="F82" s="138">
        <v>80</v>
      </c>
      <c r="G82" s="153">
        <f>PRODUCT(C82:F82)</f>
        <v>8000</v>
      </c>
      <c r="H82" s="20"/>
      <c r="I82" s="21"/>
      <c r="J82" s="273"/>
      <c r="K82" s="274"/>
      <c r="L82" s="274"/>
      <c r="M82" s="274"/>
      <c r="N82" s="275"/>
    </row>
    <row r="83" spans="1:14" ht="15.75" x14ac:dyDescent="0.25">
      <c r="A83" s="140"/>
      <c r="B83" s="137"/>
      <c r="C83" s="138"/>
      <c r="D83" s="137"/>
      <c r="E83" s="137"/>
      <c r="F83" s="138"/>
      <c r="G83" s="153">
        <f>PRODUCT(C83:F83)</f>
        <v>0</v>
      </c>
      <c r="H83" s="20"/>
      <c r="I83" s="21"/>
      <c r="J83" s="273"/>
      <c r="K83" s="274"/>
      <c r="L83" s="274"/>
      <c r="M83" s="274"/>
      <c r="N83" s="275"/>
    </row>
    <row r="84" spans="1:14" ht="15.75" x14ac:dyDescent="0.25">
      <c r="A84" s="140"/>
      <c r="B84" s="137"/>
      <c r="C84" s="138"/>
      <c r="D84" s="137"/>
      <c r="E84" s="137"/>
      <c r="F84" s="138"/>
      <c r="G84" s="153">
        <f>PRODUCT(C84:F84)</f>
        <v>0</v>
      </c>
      <c r="H84" s="20"/>
      <c r="I84" s="21"/>
      <c r="J84" s="273"/>
      <c r="K84" s="274"/>
      <c r="L84" s="274"/>
      <c r="M84" s="274"/>
      <c r="N84" s="275"/>
    </row>
    <row r="85" spans="1:14" ht="15.75" x14ac:dyDescent="0.25">
      <c r="A85" s="150" t="s">
        <v>70</v>
      </c>
      <c r="B85" s="151"/>
      <c r="C85" s="145"/>
      <c r="D85" s="225"/>
      <c r="E85" s="225"/>
      <c r="F85" s="145"/>
      <c r="G85" s="153">
        <f>SUM(G81:G84)</f>
        <v>8000</v>
      </c>
      <c r="H85" s="22"/>
      <c r="I85" s="23"/>
      <c r="J85" s="273"/>
      <c r="K85" s="274"/>
      <c r="L85" s="274"/>
      <c r="M85" s="274"/>
      <c r="N85" s="275"/>
    </row>
    <row r="86" spans="1:14" ht="15.75" x14ac:dyDescent="0.25">
      <c r="A86" s="139" t="s">
        <v>66</v>
      </c>
      <c r="B86" s="137"/>
      <c r="C86" s="138"/>
      <c r="D86" s="137"/>
      <c r="E86" s="137"/>
      <c r="F86" s="138"/>
      <c r="G86" s="153">
        <f>PRODUCT(C86:F86)</f>
        <v>0</v>
      </c>
      <c r="H86" s="20"/>
      <c r="I86" s="21"/>
      <c r="J86" s="273"/>
      <c r="K86" s="274"/>
      <c r="L86" s="274"/>
      <c r="M86" s="274"/>
      <c r="N86" s="275"/>
    </row>
    <row r="87" spans="1:14" ht="15.75" x14ac:dyDescent="0.25">
      <c r="A87" s="136"/>
      <c r="B87" s="137"/>
      <c r="C87" s="138"/>
      <c r="D87" s="137"/>
      <c r="E87" s="137"/>
      <c r="F87" s="138"/>
      <c r="G87" s="153">
        <f>PRODUCT(C87:F87)</f>
        <v>0</v>
      </c>
      <c r="H87" s="20"/>
      <c r="I87" s="21"/>
      <c r="J87" s="273"/>
      <c r="K87" s="274"/>
      <c r="L87" s="274"/>
      <c r="M87" s="274"/>
      <c r="N87" s="275"/>
    </row>
    <row r="88" spans="1:14" ht="15.75" x14ac:dyDescent="0.25">
      <c r="A88" s="150" t="s">
        <v>73</v>
      </c>
      <c r="B88" s="151"/>
      <c r="C88" s="145"/>
      <c r="D88" s="225"/>
      <c r="E88" s="225"/>
      <c r="F88" s="145"/>
      <c r="G88" s="153">
        <f>SUM(G86:G87)</f>
        <v>0</v>
      </c>
      <c r="H88" s="22"/>
      <c r="I88" s="23"/>
      <c r="J88" s="273"/>
      <c r="K88" s="274"/>
      <c r="L88" s="274"/>
      <c r="M88" s="274"/>
      <c r="N88" s="275"/>
    </row>
    <row r="89" spans="1:14" ht="15.75" x14ac:dyDescent="0.25">
      <c r="A89" s="139" t="s">
        <v>67</v>
      </c>
      <c r="B89" s="137"/>
      <c r="C89" s="138">
        <v>25</v>
      </c>
      <c r="D89" s="137" t="s">
        <v>236</v>
      </c>
      <c r="E89" s="137"/>
      <c r="F89" s="138">
        <v>80</v>
      </c>
      <c r="G89" s="153">
        <f>PRODUCT(C89:F89)</f>
        <v>2000</v>
      </c>
      <c r="H89" s="20"/>
      <c r="I89" s="21"/>
      <c r="J89" s="273"/>
      <c r="K89" s="274"/>
      <c r="L89" s="274"/>
      <c r="M89" s="274"/>
      <c r="N89" s="275"/>
    </row>
    <row r="90" spans="1:14" ht="15.75" x14ac:dyDescent="0.25">
      <c r="A90" s="136"/>
      <c r="B90" s="137"/>
      <c r="C90" s="138"/>
      <c r="D90" s="137"/>
      <c r="E90" s="137"/>
      <c r="F90" s="138"/>
      <c r="G90" s="153">
        <f>PRODUCT(C90:F90)</f>
        <v>0</v>
      </c>
      <c r="H90" s="20"/>
      <c r="I90" s="21"/>
      <c r="J90" s="273"/>
      <c r="K90" s="274"/>
      <c r="L90" s="274"/>
      <c r="M90" s="274"/>
      <c r="N90" s="275"/>
    </row>
    <row r="91" spans="1:14" ht="15.75" x14ac:dyDescent="0.25">
      <c r="A91" s="148" t="s">
        <v>71</v>
      </c>
      <c r="B91" s="149"/>
      <c r="C91" s="226"/>
      <c r="D91" s="227"/>
      <c r="E91" s="227"/>
      <c r="F91" s="226"/>
      <c r="G91" s="228">
        <f>SUM(G89:G90)</f>
        <v>2000</v>
      </c>
      <c r="H91" s="24"/>
      <c r="I91" s="25"/>
      <c r="J91" s="276"/>
      <c r="K91" s="277"/>
      <c r="L91" s="277"/>
      <c r="M91" s="277"/>
      <c r="N91" s="278"/>
    </row>
    <row r="92" spans="1:14" ht="15.75" x14ac:dyDescent="0.25">
      <c r="A92" s="152" t="s">
        <v>78</v>
      </c>
      <c r="B92" s="134"/>
      <c r="C92" s="135"/>
      <c r="D92" s="134"/>
      <c r="E92" s="134"/>
      <c r="F92" s="135"/>
      <c r="G92" s="153">
        <f>PRODUCT(C92:F92)</f>
        <v>0</v>
      </c>
      <c r="H92" s="17"/>
      <c r="I92" s="18"/>
      <c r="J92" s="279"/>
      <c r="K92" s="280"/>
      <c r="L92" s="280"/>
      <c r="M92" s="280"/>
      <c r="N92" s="281"/>
    </row>
    <row r="93" spans="1:14" ht="15.75" x14ac:dyDescent="0.25">
      <c r="A93" s="136"/>
      <c r="B93" s="137"/>
      <c r="C93" s="138"/>
      <c r="D93" s="137"/>
      <c r="E93" s="137"/>
      <c r="F93" s="138"/>
      <c r="G93" s="153">
        <f>PRODUCT(C93:F93)</f>
        <v>0</v>
      </c>
      <c r="H93" s="20"/>
      <c r="I93" s="21"/>
      <c r="J93" s="273"/>
      <c r="K93" s="274"/>
      <c r="L93" s="274"/>
      <c r="M93" s="274"/>
      <c r="N93" s="275"/>
    </row>
    <row r="94" spans="1:14" ht="15.75" x14ac:dyDescent="0.25">
      <c r="A94" s="136"/>
      <c r="B94" s="137"/>
      <c r="C94" s="138"/>
      <c r="D94" s="137"/>
      <c r="E94" s="137"/>
      <c r="F94" s="138"/>
      <c r="G94" s="153">
        <f>PRODUCT(C94:F94)</f>
        <v>0</v>
      </c>
      <c r="H94" s="20"/>
      <c r="I94" s="21"/>
      <c r="J94" s="273"/>
      <c r="K94" s="274"/>
      <c r="L94" s="274"/>
      <c r="M94" s="274"/>
      <c r="N94" s="275"/>
    </row>
    <row r="95" spans="1:14" ht="15.75" x14ac:dyDescent="0.25">
      <c r="A95" s="136"/>
      <c r="B95" s="137"/>
      <c r="C95" s="138"/>
      <c r="D95" s="137"/>
      <c r="E95" s="137"/>
      <c r="F95" s="138"/>
      <c r="G95" s="153">
        <f>PRODUCT(C95:F95)</f>
        <v>0</v>
      </c>
      <c r="H95" s="20"/>
      <c r="I95" s="21"/>
      <c r="J95" s="273"/>
      <c r="K95" s="274"/>
      <c r="L95" s="274"/>
      <c r="M95" s="274"/>
      <c r="N95" s="275"/>
    </row>
    <row r="96" spans="1:14" ht="15.75" x14ac:dyDescent="0.25">
      <c r="A96" s="150" t="s">
        <v>70</v>
      </c>
      <c r="B96" s="151"/>
      <c r="C96" s="145"/>
      <c r="D96" s="225"/>
      <c r="E96" s="225"/>
      <c r="F96" s="145"/>
      <c r="G96" s="153">
        <f>SUM(G92:G95)</f>
        <v>0</v>
      </c>
      <c r="H96" s="22"/>
      <c r="I96" s="23"/>
      <c r="J96" s="273"/>
      <c r="K96" s="274"/>
      <c r="L96" s="274"/>
      <c r="M96" s="274"/>
      <c r="N96" s="275"/>
    </row>
    <row r="97" spans="1:14" ht="15.75" x14ac:dyDescent="0.25">
      <c r="A97" s="139" t="s">
        <v>66</v>
      </c>
      <c r="B97" s="137"/>
      <c r="C97" s="138"/>
      <c r="D97" s="137"/>
      <c r="E97" s="137"/>
      <c r="F97" s="138"/>
      <c r="G97" s="153">
        <f>PRODUCT(C97:F97)</f>
        <v>0</v>
      </c>
      <c r="H97" s="20"/>
      <c r="I97" s="21"/>
      <c r="J97" s="273"/>
      <c r="K97" s="274"/>
      <c r="L97" s="274"/>
      <c r="M97" s="274"/>
      <c r="N97" s="275"/>
    </row>
    <row r="98" spans="1:14" ht="15.75" x14ac:dyDescent="0.25">
      <c r="A98" s="136"/>
      <c r="B98" s="137"/>
      <c r="C98" s="138"/>
      <c r="D98" s="137"/>
      <c r="E98" s="137"/>
      <c r="F98" s="138"/>
      <c r="G98" s="153">
        <f>PRODUCT(C98:F98)</f>
        <v>0</v>
      </c>
      <c r="H98" s="20"/>
      <c r="I98" s="21"/>
      <c r="J98" s="273"/>
      <c r="K98" s="274"/>
      <c r="L98" s="274"/>
      <c r="M98" s="274"/>
      <c r="N98" s="275"/>
    </row>
    <row r="99" spans="1:14" ht="15.75" x14ac:dyDescent="0.25">
      <c r="A99" s="150" t="s">
        <v>73</v>
      </c>
      <c r="B99" s="151"/>
      <c r="C99" s="145"/>
      <c r="D99" s="225"/>
      <c r="E99" s="225"/>
      <c r="F99" s="145"/>
      <c r="G99" s="153">
        <f>SUM(G97:G98)</f>
        <v>0</v>
      </c>
      <c r="H99" s="22"/>
      <c r="I99" s="23"/>
      <c r="J99" s="273"/>
      <c r="K99" s="274"/>
      <c r="L99" s="274"/>
      <c r="M99" s="274"/>
      <c r="N99" s="275"/>
    </row>
    <row r="100" spans="1:14" ht="15.75" x14ac:dyDescent="0.25">
      <c r="A100" s="139" t="s">
        <v>67</v>
      </c>
      <c r="B100" s="137"/>
      <c r="C100" s="138"/>
      <c r="D100" s="137"/>
      <c r="E100" s="137"/>
      <c r="F100" s="138"/>
      <c r="G100" s="153">
        <f>PRODUCT(C100:F100)</f>
        <v>0</v>
      </c>
      <c r="H100" s="20"/>
      <c r="I100" s="21"/>
      <c r="J100" s="273"/>
      <c r="K100" s="274"/>
      <c r="L100" s="274"/>
      <c r="M100" s="274"/>
      <c r="N100" s="275"/>
    </row>
    <row r="101" spans="1:14" ht="15.75" x14ac:dyDescent="0.25">
      <c r="A101" s="136"/>
      <c r="B101" s="137"/>
      <c r="C101" s="138"/>
      <c r="D101" s="137"/>
      <c r="E101" s="137"/>
      <c r="F101" s="138"/>
      <c r="G101" s="153">
        <f>PRODUCT(C101:F101)</f>
        <v>0</v>
      </c>
      <c r="H101" s="20"/>
      <c r="I101" s="21"/>
      <c r="J101" s="273"/>
      <c r="K101" s="274"/>
      <c r="L101" s="274"/>
      <c r="M101" s="274"/>
      <c r="N101" s="275"/>
    </row>
    <row r="102" spans="1:14" ht="15.75" x14ac:dyDescent="0.25">
      <c r="A102" s="148" t="s">
        <v>71</v>
      </c>
      <c r="B102" s="149"/>
      <c r="C102" s="226"/>
      <c r="D102" s="227"/>
      <c r="E102" s="227"/>
      <c r="F102" s="226"/>
      <c r="G102" s="228">
        <f>SUM(G100:G101)</f>
        <v>0</v>
      </c>
      <c r="H102" s="24"/>
      <c r="I102" s="25"/>
      <c r="J102" s="276"/>
      <c r="K102" s="277"/>
      <c r="L102" s="277"/>
      <c r="M102" s="277"/>
      <c r="N102" s="278"/>
    </row>
    <row r="103" spans="1:14" ht="15.75" x14ac:dyDescent="0.25">
      <c r="A103" s="152" t="s">
        <v>15</v>
      </c>
      <c r="B103" s="134"/>
      <c r="C103" s="135"/>
      <c r="D103" s="134"/>
      <c r="E103" s="134"/>
      <c r="F103" s="135"/>
      <c r="G103" s="153">
        <f>PRODUCT(C103:F103)</f>
        <v>0</v>
      </c>
      <c r="H103" s="22" t="e">
        <f>G103*#REF!</f>
        <v>#REF!</v>
      </c>
      <c r="I103" s="18"/>
      <c r="J103" s="279"/>
      <c r="K103" s="280"/>
      <c r="L103" s="280"/>
      <c r="M103" s="280"/>
      <c r="N103" s="281"/>
    </row>
    <row r="104" spans="1:14" ht="15.75" x14ac:dyDescent="0.25">
      <c r="A104" s="140" t="s">
        <v>199</v>
      </c>
      <c r="B104" s="137"/>
      <c r="C104" s="138">
        <v>1000</v>
      </c>
      <c r="D104" s="137"/>
      <c r="E104" s="137" t="s">
        <v>237</v>
      </c>
      <c r="F104" s="138">
        <v>8</v>
      </c>
      <c r="G104" s="153">
        <f>PRODUCT(C104:F104)</f>
        <v>8000</v>
      </c>
      <c r="H104" s="22" t="e">
        <f>G104*#REF!</f>
        <v>#REF!</v>
      </c>
      <c r="I104" s="21"/>
      <c r="J104" s="273"/>
      <c r="K104" s="274"/>
      <c r="L104" s="274"/>
      <c r="M104" s="274"/>
      <c r="N104" s="275"/>
    </row>
    <row r="105" spans="1:14" ht="15.75" x14ac:dyDescent="0.25">
      <c r="A105" s="140" t="s">
        <v>32</v>
      </c>
      <c r="B105" s="137"/>
      <c r="C105" s="138"/>
      <c r="D105" s="137">
        <v>100</v>
      </c>
      <c r="E105" s="155" t="s">
        <v>238</v>
      </c>
      <c r="F105" s="138">
        <v>25</v>
      </c>
      <c r="G105" s="153">
        <f>PRODUCT(C105:F105)</f>
        <v>2500</v>
      </c>
      <c r="H105" s="22" t="e">
        <f>G105*#REF!</f>
        <v>#REF!</v>
      </c>
      <c r="I105" s="21"/>
      <c r="J105" s="273"/>
      <c r="K105" s="274"/>
      <c r="L105" s="274"/>
      <c r="M105" s="274"/>
      <c r="N105" s="275"/>
    </row>
    <row r="106" spans="1:14" ht="15.75" x14ac:dyDescent="0.25">
      <c r="A106" s="140"/>
      <c r="B106" s="137"/>
      <c r="C106" s="138"/>
      <c r="D106" s="137"/>
      <c r="E106" s="137"/>
      <c r="F106" s="138"/>
      <c r="G106" s="153">
        <f>PRODUCT(C106:F106)</f>
        <v>0</v>
      </c>
      <c r="H106" s="22" t="e">
        <f>G106*#REF!</f>
        <v>#REF!</v>
      </c>
      <c r="I106" s="21"/>
      <c r="J106" s="273"/>
      <c r="K106" s="274"/>
      <c r="L106" s="274"/>
      <c r="M106" s="274"/>
      <c r="N106" s="275"/>
    </row>
    <row r="107" spans="1:14" ht="15.75" x14ac:dyDescent="0.25">
      <c r="A107" s="150" t="s">
        <v>70</v>
      </c>
      <c r="B107" s="151"/>
      <c r="C107" s="145"/>
      <c r="D107" s="225"/>
      <c r="E107" s="225"/>
      <c r="F107" s="145"/>
      <c r="G107" s="153">
        <f>SUM(G103:G106)</f>
        <v>10500</v>
      </c>
      <c r="H107" s="22" t="e">
        <f>SUM(H103:H106)</f>
        <v>#REF!</v>
      </c>
      <c r="I107" s="26" t="e">
        <f>G107+H107</f>
        <v>#REF!</v>
      </c>
      <c r="J107" s="273"/>
      <c r="K107" s="274"/>
      <c r="L107" s="274"/>
      <c r="M107" s="274"/>
      <c r="N107" s="275"/>
    </row>
    <row r="108" spans="1:14" ht="15.75" x14ac:dyDescent="0.25">
      <c r="A108" s="139" t="s">
        <v>66</v>
      </c>
      <c r="B108" s="137"/>
      <c r="C108" s="138"/>
      <c r="D108" s="137"/>
      <c r="E108" s="137"/>
      <c r="F108" s="138"/>
      <c r="G108" s="153">
        <f>PRODUCT(C108:F108)</f>
        <v>0</v>
      </c>
      <c r="H108" s="22" t="e">
        <f>G108*#REF!</f>
        <v>#REF!</v>
      </c>
      <c r="I108" s="26"/>
      <c r="J108" s="273"/>
      <c r="K108" s="274"/>
      <c r="L108" s="274"/>
      <c r="M108" s="274"/>
      <c r="N108" s="275"/>
    </row>
    <row r="109" spans="1:14" ht="15.75" x14ac:dyDescent="0.25">
      <c r="A109" s="136"/>
      <c r="B109" s="137"/>
      <c r="C109" s="138"/>
      <c r="D109" s="137"/>
      <c r="E109" s="137"/>
      <c r="F109" s="138"/>
      <c r="G109" s="153">
        <f>PRODUCT(C109:F109)</f>
        <v>0</v>
      </c>
      <c r="H109" s="22" t="e">
        <f>G109*#REF!</f>
        <v>#REF!</v>
      </c>
      <c r="I109" s="26"/>
      <c r="J109" s="273"/>
      <c r="K109" s="274"/>
      <c r="L109" s="274"/>
      <c r="M109" s="274"/>
      <c r="N109" s="275"/>
    </row>
    <row r="110" spans="1:14" ht="15.75" x14ac:dyDescent="0.25">
      <c r="A110" s="150" t="s">
        <v>73</v>
      </c>
      <c r="B110" s="151"/>
      <c r="C110" s="145"/>
      <c r="D110" s="225"/>
      <c r="E110" s="225"/>
      <c r="F110" s="145"/>
      <c r="G110" s="153">
        <f>SUM(G108:G109)</f>
        <v>0</v>
      </c>
      <c r="H110" s="22" t="e">
        <f>SUM(H108:H109)</f>
        <v>#REF!</v>
      </c>
      <c r="I110" s="26" t="e">
        <f>G110+H110</f>
        <v>#REF!</v>
      </c>
      <c r="J110" s="273"/>
      <c r="K110" s="274"/>
      <c r="L110" s="274"/>
      <c r="M110" s="274"/>
      <c r="N110" s="275"/>
    </row>
    <row r="111" spans="1:14" ht="15.75" x14ac:dyDescent="0.25">
      <c r="A111" s="139" t="s">
        <v>67</v>
      </c>
      <c r="B111" s="137"/>
      <c r="C111" s="138"/>
      <c r="D111" s="137"/>
      <c r="E111" s="137"/>
      <c r="F111" s="138"/>
      <c r="G111" s="153">
        <f>PRODUCT(C111:F111)</f>
        <v>0</v>
      </c>
      <c r="H111" s="22" t="e">
        <f>G111*#REF!</f>
        <v>#REF!</v>
      </c>
      <c r="I111" s="26"/>
      <c r="J111" s="273"/>
      <c r="K111" s="274"/>
      <c r="L111" s="274"/>
      <c r="M111" s="274"/>
      <c r="N111" s="275"/>
    </row>
    <row r="112" spans="1:14" ht="15.75" x14ac:dyDescent="0.25">
      <c r="A112" s="136"/>
      <c r="B112" s="137"/>
      <c r="C112" s="138"/>
      <c r="D112" s="137"/>
      <c r="E112" s="137"/>
      <c r="F112" s="138"/>
      <c r="G112" s="153">
        <f>PRODUCT(C112:F112)</f>
        <v>0</v>
      </c>
      <c r="H112" s="22" t="e">
        <f>G112*#REF!</f>
        <v>#REF!</v>
      </c>
      <c r="I112" s="26"/>
      <c r="J112" s="273"/>
      <c r="K112" s="274"/>
      <c r="L112" s="274"/>
      <c r="M112" s="274"/>
      <c r="N112" s="275"/>
    </row>
    <row r="113" spans="1:14" ht="15.75" x14ac:dyDescent="0.25">
      <c r="A113" s="148" t="s">
        <v>71</v>
      </c>
      <c r="B113" s="149"/>
      <c r="C113" s="226"/>
      <c r="D113" s="227"/>
      <c r="E113" s="227"/>
      <c r="F113" s="226"/>
      <c r="G113" s="228">
        <f>SUM(G111:G112)</f>
        <v>0</v>
      </c>
      <c r="H113" s="24" t="e">
        <f>SUM(H111:H112)</f>
        <v>#REF!</v>
      </c>
      <c r="I113" s="27" t="e">
        <f>G113+H113</f>
        <v>#REF!</v>
      </c>
      <c r="J113" s="276"/>
      <c r="K113" s="277"/>
      <c r="L113" s="277"/>
      <c r="M113" s="277"/>
      <c r="N113" s="278"/>
    </row>
    <row r="114" spans="1:14" ht="15.75" x14ac:dyDescent="0.25">
      <c r="A114" s="152" t="s">
        <v>25</v>
      </c>
      <c r="B114" s="134"/>
      <c r="C114" s="135"/>
      <c r="D114" s="134"/>
      <c r="E114" s="134"/>
      <c r="F114" s="135"/>
      <c r="G114" s="153">
        <f>PRODUCT(C114:F114)</f>
        <v>0</v>
      </c>
      <c r="H114" s="22" t="e">
        <f>G114*#REF!</f>
        <v>#REF!</v>
      </c>
      <c r="I114" s="18"/>
      <c r="J114" s="279"/>
      <c r="K114" s="280"/>
      <c r="L114" s="280"/>
      <c r="M114" s="280"/>
      <c r="N114" s="281"/>
    </row>
    <row r="115" spans="1:14" ht="15.75" x14ac:dyDescent="0.25">
      <c r="A115" s="140" t="s">
        <v>199</v>
      </c>
      <c r="B115" s="137"/>
      <c r="C115" s="138">
        <v>1000</v>
      </c>
      <c r="D115" s="137"/>
      <c r="E115" s="137" t="s">
        <v>237</v>
      </c>
      <c r="F115" s="138">
        <v>10</v>
      </c>
      <c r="G115" s="153">
        <f>PRODUCT(C115:F115)</f>
        <v>10000</v>
      </c>
      <c r="H115" s="22" t="e">
        <f>G115*#REF!</f>
        <v>#REF!</v>
      </c>
      <c r="I115" s="21"/>
      <c r="J115" s="273"/>
      <c r="K115" s="274"/>
      <c r="L115" s="274"/>
      <c r="M115" s="274"/>
      <c r="N115" s="275"/>
    </row>
    <row r="116" spans="1:14" ht="15.75" x14ac:dyDescent="0.25">
      <c r="A116" s="140" t="s">
        <v>32</v>
      </c>
      <c r="B116" s="137"/>
      <c r="C116" s="138">
        <v>100</v>
      </c>
      <c r="D116" s="137"/>
      <c r="E116" s="137" t="s">
        <v>238</v>
      </c>
      <c r="F116" s="138">
        <v>50</v>
      </c>
      <c r="G116" s="153">
        <f>PRODUCT(C116:F116)</f>
        <v>5000</v>
      </c>
      <c r="H116" s="22" t="e">
        <f>G116*#REF!</f>
        <v>#REF!</v>
      </c>
      <c r="I116" s="21"/>
      <c r="J116" s="273"/>
      <c r="K116" s="274"/>
      <c r="L116" s="274"/>
      <c r="M116" s="274"/>
      <c r="N116" s="275"/>
    </row>
    <row r="117" spans="1:14" ht="15.75" x14ac:dyDescent="0.25">
      <c r="A117" s="140"/>
      <c r="B117" s="137"/>
      <c r="C117" s="138"/>
      <c r="D117" s="137"/>
      <c r="E117" s="137"/>
      <c r="F117" s="138"/>
      <c r="G117" s="153">
        <f>PRODUCT(C117:F117)</f>
        <v>0</v>
      </c>
      <c r="H117" s="22" t="e">
        <f>G117*#REF!</f>
        <v>#REF!</v>
      </c>
      <c r="I117" s="21"/>
      <c r="J117" s="273"/>
      <c r="K117" s="274"/>
      <c r="L117" s="274"/>
      <c r="M117" s="274"/>
      <c r="N117" s="275"/>
    </row>
    <row r="118" spans="1:14" ht="15.75" x14ac:dyDescent="0.25">
      <c r="A118" s="150" t="s">
        <v>70</v>
      </c>
      <c r="B118" s="151"/>
      <c r="C118" s="145"/>
      <c r="D118" s="225"/>
      <c r="E118" s="225"/>
      <c r="F118" s="145"/>
      <c r="G118" s="153">
        <f>SUM(G114:G117)</f>
        <v>15000</v>
      </c>
      <c r="H118" s="22" t="e">
        <f>SUM(H114:H117)</f>
        <v>#REF!</v>
      </c>
      <c r="I118" s="26" t="e">
        <f>G118+H118</f>
        <v>#REF!</v>
      </c>
      <c r="J118" s="273"/>
      <c r="K118" s="274"/>
      <c r="L118" s="274"/>
      <c r="M118" s="274"/>
      <c r="N118" s="275"/>
    </row>
    <row r="119" spans="1:14" ht="15.75" x14ac:dyDescent="0.25">
      <c r="A119" s="139" t="s">
        <v>66</v>
      </c>
      <c r="B119" s="137"/>
      <c r="C119" s="138"/>
      <c r="D119" s="137"/>
      <c r="E119" s="137"/>
      <c r="F119" s="138"/>
      <c r="G119" s="153">
        <f>PRODUCT(C119:F119)</f>
        <v>0</v>
      </c>
      <c r="H119" s="22" t="e">
        <f>G119*#REF!</f>
        <v>#REF!</v>
      </c>
      <c r="I119" s="26"/>
      <c r="J119" s="273"/>
      <c r="K119" s="274"/>
      <c r="L119" s="274"/>
      <c r="M119" s="274"/>
      <c r="N119" s="275"/>
    </row>
    <row r="120" spans="1:14" ht="15.75" x14ac:dyDescent="0.25">
      <c r="A120" s="136"/>
      <c r="B120" s="137"/>
      <c r="C120" s="138"/>
      <c r="D120" s="137"/>
      <c r="E120" s="137"/>
      <c r="F120" s="138"/>
      <c r="G120" s="153">
        <f>PRODUCT(C120:F120)</f>
        <v>0</v>
      </c>
      <c r="H120" s="22" t="e">
        <f>G120*#REF!</f>
        <v>#REF!</v>
      </c>
      <c r="I120" s="26"/>
      <c r="J120" s="273"/>
      <c r="K120" s="274"/>
      <c r="L120" s="274"/>
      <c r="M120" s="274"/>
      <c r="N120" s="275"/>
    </row>
    <row r="121" spans="1:14" ht="15.75" x14ac:dyDescent="0.25">
      <c r="A121" s="150" t="s">
        <v>73</v>
      </c>
      <c r="B121" s="151"/>
      <c r="C121" s="145"/>
      <c r="D121" s="225"/>
      <c r="E121" s="225"/>
      <c r="F121" s="145"/>
      <c r="G121" s="153">
        <f>SUM(G119:G120)</f>
        <v>0</v>
      </c>
      <c r="H121" s="22" t="e">
        <f>SUM(H119:H120)</f>
        <v>#REF!</v>
      </c>
      <c r="I121" s="26" t="e">
        <f>G121+H121</f>
        <v>#REF!</v>
      </c>
      <c r="J121" s="273"/>
      <c r="K121" s="274"/>
      <c r="L121" s="274"/>
      <c r="M121" s="274"/>
      <c r="N121" s="275"/>
    </row>
    <row r="122" spans="1:14" ht="15.75" x14ac:dyDescent="0.25">
      <c r="A122" s="139" t="s">
        <v>67</v>
      </c>
      <c r="B122" s="137"/>
      <c r="C122" s="138"/>
      <c r="D122" s="137"/>
      <c r="E122" s="137"/>
      <c r="F122" s="138"/>
      <c r="G122" s="153">
        <f>PRODUCT(C122:F122)</f>
        <v>0</v>
      </c>
      <c r="H122" s="22" t="e">
        <f>G122*#REF!</f>
        <v>#REF!</v>
      </c>
      <c r="I122" s="26"/>
      <c r="J122" s="273"/>
      <c r="K122" s="274"/>
      <c r="L122" s="274"/>
      <c r="M122" s="274"/>
      <c r="N122" s="275"/>
    </row>
    <row r="123" spans="1:14" ht="15.75" x14ac:dyDescent="0.25">
      <c r="A123" s="136"/>
      <c r="B123" s="137"/>
      <c r="C123" s="138"/>
      <c r="D123" s="137"/>
      <c r="E123" s="137"/>
      <c r="F123" s="138"/>
      <c r="G123" s="153">
        <f>PRODUCT(C123:F123)</f>
        <v>0</v>
      </c>
      <c r="H123" s="22" t="e">
        <f>G123*#REF!</f>
        <v>#REF!</v>
      </c>
      <c r="I123" s="26"/>
      <c r="J123" s="273"/>
      <c r="K123" s="274"/>
      <c r="L123" s="274"/>
      <c r="M123" s="274"/>
      <c r="N123" s="275"/>
    </row>
    <row r="124" spans="1:14" ht="15.75" x14ac:dyDescent="0.25">
      <c r="A124" s="148" t="s">
        <v>71</v>
      </c>
      <c r="B124" s="149"/>
      <c r="C124" s="226"/>
      <c r="D124" s="227"/>
      <c r="E124" s="227"/>
      <c r="F124" s="226"/>
      <c r="G124" s="228">
        <f>SUM(G122:G123)</f>
        <v>0</v>
      </c>
      <c r="H124" s="24" t="e">
        <f>SUM(H122:H123)</f>
        <v>#REF!</v>
      </c>
      <c r="I124" s="27" t="e">
        <f>G124+H124</f>
        <v>#REF!</v>
      </c>
      <c r="J124" s="276"/>
      <c r="K124" s="277"/>
      <c r="L124" s="277"/>
      <c r="M124" s="277"/>
      <c r="N124" s="278"/>
    </row>
    <row r="125" spans="1:14" ht="15.75" x14ac:dyDescent="0.25">
      <c r="A125" s="152" t="s">
        <v>89</v>
      </c>
      <c r="B125" s="134"/>
      <c r="C125" s="135"/>
      <c r="D125" s="134"/>
      <c r="E125" s="134"/>
      <c r="F125" s="135"/>
      <c r="G125" s="153">
        <f>PRODUCT(C125:F125)</f>
        <v>0</v>
      </c>
      <c r="H125" s="22" t="e">
        <f>G125*#REF!</f>
        <v>#REF!</v>
      </c>
      <c r="I125" s="18"/>
      <c r="J125" s="279"/>
      <c r="K125" s="280"/>
      <c r="L125" s="280"/>
      <c r="M125" s="280"/>
      <c r="N125" s="281"/>
    </row>
    <row r="126" spans="1:14" ht="15.75" x14ac:dyDescent="0.25">
      <c r="A126" s="136"/>
      <c r="B126" s="137"/>
      <c r="C126" s="138"/>
      <c r="D126" s="137"/>
      <c r="E126" s="137"/>
      <c r="F126" s="138"/>
      <c r="G126" s="153">
        <f>PRODUCT(C126:F126)</f>
        <v>0</v>
      </c>
      <c r="H126" s="22" t="e">
        <f>G126*#REF!</f>
        <v>#REF!</v>
      </c>
      <c r="I126" s="21"/>
      <c r="J126" s="273"/>
      <c r="K126" s="274"/>
      <c r="L126" s="274"/>
      <c r="M126" s="274"/>
      <c r="N126" s="275"/>
    </row>
    <row r="127" spans="1:14" ht="15.75" x14ac:dyDescent="0.25">
      <c r="A127" s="136"/>
      <c r="B127" s="137"/>
      <c r="C127" s="138"/>
      <c r="D127" s="137"/>
      <c r="E127" s="137"/>
      <c r="F127" s="138"/>
      <c r="G127" s="153">
        <f>PRODUCT(C127:F127)</f>
        <v>0</v>
      </c>
      <c r="H127" s="22" t="e">
        <f>G127*#REF!</f>
        <v>#REF!</v>
      </c>
      <c r="I127" s="21"/>
      <c r="J127" s="273"/>
      <c r="K127" s="274"/>
      <c r="L127" s="274"/>
      <c r="M127" s="274"/>
      <c r="N127" s="275"/>
    </row>
    <row r="128" spans="1:14" ht="15.75" x14ac:dyDescent="0.25">
      <c r="A128" s="136"/>
      <c r="B128" s="137"/>
      <c r="C128" s="138"/>
      <c r="D128" s="137"/>
      <c r="E128" s="137"/>
      <c r="F128" s="138"/>
      <c r="G128" s="153">
        <f>PRODUCT(C128:F128)</f>
        <v>0</v>
      </c>
      <c r="H128" s="22" t="e">
        <f>G128*#REF!</f>
        <v>#REF!</v>
      </c>
      <c r="I128" s="21"/>
      <c r="J128" s="273"/>
      <c r="K128" s="274"/>
      <c r="L128" s="274"/>
      <c r="M128" s="274"/>
      <c r="N128" s="275"/>
    </row>
    <row r="129" spans="1:14" ht="15.75" x14ac:dyDescent="0.25">
      <c r="A129" s="150" t="s">
        <v>70</v>
      </c>
      <c r="B129" s="151"/>
      <c r="C129" s="145"/>
      <c r="D129" s="225"/>
      <c r="E129" s="225"/>
      <c r="F129" s="145"/>
      <c r="G129" s="153">
        <f>SUM(G125:G128)</f>
        <v>0</v>
      </c>
      <c r="H129" s="22" t="e">
        <f>SUM(H125:H128)</f>
        <v>#REF!</v>
      </c>
      <c r="I129" s="26" t="e">
        <f>G129+H129</f>
        <v>#REF!</v>
      </c>
      <c r="J129" s="273"/>
      <c r="K129" s="274"/>
      <c r="L129" s="274"/>
      <c r="M129" s="274"/>
      <c r="N129" s="275"/>
    </row>
    <row r="130" spans="1:14" ht="15.75" x14ac:dyDescent="0.25">
      <c r="A130" s="139" t="s">
        <v>66</v>
      </c>
      <c r="B130" s="137"/>
      <c r="C130" s="138"/>
      <c r="D130" s="137"/>
      <c r="E130" s="137"/>
      <c r="F130" s="138"/>
      <c r="G130" s="153">
        <f>PRODUCT(C130:F130)</f>
        <v>0</v>
      </c>
      <c r="H130" s="22" t="e">
        <f>G130*#REF!</f>
        <v>#REF!</v>
      </c>
      <c r="I130" s="26"/>
      <c r="J130" s="273"/>
      <c r="K130" s="274"/>
      <c r="L130" s="274"/>
      <c r="M130" s="274"/>
      <c r="N130" s="275"/>
    </row>
    <row r="131" spans="1:14" ht="15.75" x14ac:dyDescent="0.25">
      <c r="A131" s="136"/>
      <c r="B131" s="137"/>
      <c r="C131" s="138"/>
      <c r="D131" s="137"/>
      <c r="E131" s="137"/>
      <c r="F131" s="138"/>
      <c r="G131" s="153">
        <f>PRODUCT(C131:F131)</f>
        <v>0</v>
      </c>
      <c r="H131" s="22" t="e">
        <f>G131*#REF!</f>
        <v>#REF!</v>
      </c>
      <c r="I131" s="26"/>
      <c r="J131" s="273"/>
      <c r="K131" s="274"/>
      <c r="L131" s="274"/>
      <c r="M131" s="274"/>
      <c r="N131" s="275"/>
    </row>
    <row r="132" spans="1:14" ht="15.75" x14ac:dyDescent="0.25">
      <c r="A132" s="150" t="s">
        <v>73</v>
      </c>
      <c r="B132" s="151"/>
      <c r="C132" s="145"/>
      <c r="D132" s="225"/>
      <c r="E132" s="225"/>
      <c r="F132" s="145"/>
      <c r="G132" s="153">
        <f>SUM(G130:G131)</f>
        <v>0</v>
      </c>
      <c r="H132" s="22" t="e">
        <f>SUM(H130:H131)</f>
        <v>#REF!</v>
      </c>
      <c r="I132" s="26" t="e">
        <f>G132+H132</f>
        <v>#REF!</v>
      </c>
      <c r="J132" s="273"/>
      <c r="K132" s="274"/>
      <c r="L132" s="274"/>
      <c r="M132" s="274"/>
      <c r="N132" s="275"/>
    </row>
    <row r="133" spans="1:14" ht="15.75" x14ac:dyDescent="0.25">
      <c r="A133" s="139" t="s">
        <v>67</v>
      </c>
      <c r="B133" s="137"/>
      <c r="C133" s="138"/>
      <c r="D133" s="137"/>
      <c r="E133" s="137"/>
      <c r="F133" s="138"/>
      <c r="G133" s="153">
        <f>PRODUCT(C133:F133)</f>
        <v>0</v>
      </c>
      <c r="H133" s="22" t="e">
        <f>G133*#REF!</f>
        <v>#REF!</v>
      </c>
      <c r="I133" s="26"/>
      <c r="J133" s="273"/>
      <c r="K133" s="274"/>
      <c r="L133" s="274"/>
      <c r="M133" s="274"/>
      <c r="N133" s="275"/>
    </row>
    <row r="134" spans="1:14" ht="15.75" x14ac:dyDescent="0.25">
      <c r="A134" s="136"/>
      <c r="B134" s="137"/>
      <c r="C134" s="138"/>
      <c r="D134" s="137"/>
      <c r="E134" s="137"/>
      <c r="F134" s="138"/>
      <c r="G134" s="153">
        <f>PRODUCT(C134:F134)</f>
        <v>0</v>
      </c>
      <c r="H134" s="22" t="e">
        <f>G134*#REF!</f>
        <v>#REF!</v>
      </c>
      <c r="I134" s="26"/>
      <c r="J134" s="273"/>
      <c r="K134" s="274"/>
      <c r="L134" s="274"/>
      <c r="M134" s="274"/>
      <c r="N134" s="275"/>
    </row>
    <row r="135" spans="1:14" ht="15.75" x14ac:dyDescent="0.25">
      <c r="A135" s="148" t="s">
        <v>71</v>
      </c>
      <c r="B135" s="149"/>
      <c r="C135" s="226"/>
      <c r="D135" s="227"/>
      <c r="E135" s="227"/>
      <c r="F135" s="226"/>
      <c r="G135" s="228">
        <f>SUM(G133:G134)</f>
        <v>0</v>
      </c>
      <c r="H135" s="24" t="e">
        <f>SUM(H133:H134)</f>
        <v>#REF!</v>
      </c>
      <c r="I135" s="27" t="e">
        <f>G135+H135</f>
        <v>#REF!</v>
      </c>
      <c r="J135" s="276"/>
      <c r="K135" s="277"/>
      <c r="L135" s="277"/>
      <c r="M135" s="277"/>
      <c r="N135" s="278"/>
    </row>
    <row r="136" spans="1:14" ht="15.75" x14ac:dyDescent="0.25">
      <c r="A136" s="152" t="s">
        <v>79</v>
      </c>
      <c r="B136" s="134"/>
      <c r="C136" s="135"/>
      <c r="D136" s="134"/>
      <c r="E136" s="134"/>
      <c r="F136" s="135"/>
      <c r="G136" s="153">
        <f>PRODUCT(C136:F136)</f>
        <v>0</v>
      </c>
      <c r="H136" s="22"/>
      <c r="I136" s="18"/>
      <c r="J136" s="279"/>
      <c r="K136" s="280"/>
      <c r="L136" s="280"/>
      <c r="M136" s="280"/>
      <c r="N136" s="281"/>
    </row>
    <row r="137" spans="1:14" ht="15.75" x14ac:dyDescent="0.25">
      <c r="A137" s="136"/>
      <c r="B137" s="137"/>
      <c r="C137" s="138"/>
      <c r="D137" s="137"/>
      <c r="E137" s="137"/>
      <c r="F137" s="138">
        <v>800</v>
      </c>
      <c r="G137" s="153">
        <f>PRODUCT(C137:F137)</f>
        <v>800</v>
      </c>
      <c r="H137" s="22"/>
      <c r="I137" s="21"/>
      <c r="J137" s="273"/>
      <c r="K137" s="274"/>
      <c r="L137" s="274"/>
      <c r="M137" s="274"/>
      <c r="N137" s="275"/>
    </row>
    <row r="138" spans="1:14" ht="15.75" x14ac:dyDescent="0.25">
      <c r="A138" s="136"/>
      <c r="B138" s="137"/>
      <c r="C138" s="138"/>
      <c r="D138" s="137"/>
      <c r="E138" s="137"/>
      <c r="F138" s="138"/>
      <c r="G138" s="153">
        <f>PRODUCT(C138:F138)</f>
        <v>0</v>
      </c>
      <c r="H138" s="22"/>
      <c r="I138" s="21"/>
      <c r="J138" s="273"/>
      <c r="K138" s="274"/>
      <c r="L138" s="274"/>
      <c r="M138" s="274"/>
      <c r="N138" s="275"/>
    </row>
    <row r="139" spans="1:14" ht="15.75" x14ac:dyDescent="0.25">
      <c r="A139" s="136"/>
      <c r="B139" s="137"/>
      <c r="C139" s="138"/>
      <c r="D139" s="137"/>
      <c r="E139" s="137"/>
      <c r="F139" s="138"/>
      <c r="G139" s="153">
        <f>PRODUCT(C139:F139)</f>
        <v>0</v>
      </c>
      <c r="H139" s="22"/>
      <c r="I139" s="21"/>
      <c r="J139" s="273"/>
      <c r="K139" s="274"/>
      <c r="L139" s="274"/>
      <c r="M139" s="274"/>
      <c r="N139" s="275"/>
    </row>
    <row r="140" spans="1:14" ht="15.75" x14ac:dyDescent="0.25">
      <c r="A140" s="150" t="s">
        <v>70</v>
      </c>
      <c r="B140" s="151"/>
      <c r="C140" s="145"/>
      <c r="D140" s="225"/>
      <c r="E140" s="225"/>
      <c r="F140" s="145"/>
      <c r="G140" s="153">
        <f>SUM(G136:G139)</f>
        <v>800</v>
      </c>
      <c r="H140" s="22"/>
      <c r="I140" s="26">
        <f>G140+H140</f>
        <v>800</v>
      </c>
      <c r="J140" s="273"/>
      <c r="K140" s="274"/>
      <c r="L140" s="274"/>
      <c r="M140" s="274"/>
      <c r="N140" s="275"/>
    </row>
    <row r="141" spans="1:14" ht="15.75" x14ac:dyDescent="0.25">
      <c r="A141" s="139" t="s">
        <v>66</v>
      </c>
      <c r="B141" s="137"/>
      <c r="C141" s="138"/>
      <c r="D141" s="137"/>
      <c r="E141" s="137"/>
      <c r="F141" s="138"/>
      <c r="G141" s="153">
        <f>PRODUCT(C141:F141)</f>
        <v>0</v>
      </c>
      <c r="H141" s="22"/>
      <c r="I141" s="26"/>
      <c r="J141" s="273"/>
      <c r="K141" s="274"/>
      <c r="L141" s="274"/>
      <c r="M141" s="274"/>
      <c r="N141" s="275"/>
    </row>
    <row r="142" spans="1:14" ht="15.75" x14ac:dyDescent="0.25">
      <c r="A142" s="136"/>
      <c r="B142" s="137"/>
      <c r="C142" s="138"/>
      <c r="D142" s="137"/>
      <c r="E142" s="137"/>
      <c r="F142" s="138"/>
      <c r="G142" s="153">
        <f>PRODUCT(C142:F142)</f>
        <v>0</v>
      </c>
      <c r="H142" s="22"/>
      <c r="I142" s="26"/>
      <c r="J142" s="273"/>
      <c r="K142" s="274"/>
      <c r="L142" s="274"/>
      <c r="M142" s="274"/>
      <c r="N142" s="275"/>
    </row>
    <row r="143" spans="1:14" ht="15.75" x14ac:dyDescent="0.25">
      <c r="A143" s="150" t="s">
        <v>73</v>
      </c>
      <c r="B143" s="151"/>
      <c r="C143" s="145"/>
      <c r="D143" s="225"/>
      <c r="E143" s="225"/>
      <c r="F143" s="145"/>
      <c r="G143" s="153">
        <f>SUM(G141:G142)</f>
        <v>0</v>
      </c>
      <c r="H143" s="22"/>
      <c r="I143" s="26">
        <f>G143+H143</f>
        <v>0</v>
      </c>
      <c r="J143" s="273"/>
      <c r="K143" s="274"/>
      <c r="L143" s="274"/>
      <c r="M143" s="274"/>
      <c r="N143" s="275"/>
    </row>
    <row r="144" spans="1:14" ht="15.75" x14ac:dyDescent="0.25">
      <c r="A144" s="139" t="s">
        <v>67</v>
      </c>
      <c r="B144" s="137"/>
      <c r="C144" s="138"/>
      <c r="D144" s="137"/>
      <c r="E144" s="137"/>
      <c r="F144" s="138"/>
      <c r="G144" s="153">
        <f>PRODUCT(C144:F144)</f>
        <v>0</v>
      </c>
      <c r="H144" s="22"/>
      <c r="I144" s="26"/>
      <c r="J144" s="273"/>
      <c r="K144" s="274"/>
      <c r="L144" s="274"/>
      <c r="M144" s="274"/>
      <c r="N144" s="275"/>
    </row>
    <row r="145" spans="1:14" ht="15.75" x14ac:dyDescent="0.25">
      <c r="A145" s="136"/>
      <c r="B145" s="137"/>
      <c r="C145" s="138"/>
      <c r="D145" s="137"/>
      <c r="E145" s="137"/>
      <c r="F145" s="138"/>
      <c r="G145" s="153">
        <f>PRODUCT(C145:F145)</f>
        <v>0</v>
      </c>
      <c r="H145" s="22"/>
      <c r="I145" s="26"/>
      <c r="J145" s="273"/>
      <c r="K145" s="274"/>
      <c r="L145" s="274"/>
      <c r="M145" s="274"/>
      <c r="N145" s="275"/>
    </row>
    <row r="146" spans="1:14" ht="15.75" x14ac:dyDescent="0.25">
      <c r="A146" s="148" t="s">
        <v>71</v>
      </c>
      <c r="B146" s="149"/>
      <c r="C146" s="226"/>
      <c r="D146" s="227"/>
      <c r="E146" s="227"/>
      <c r="F146" s="226"/>
      <c r="G146" s="228">
        <f>SUM(G144:G145)</f>
        <v>0</v>
      </c>
      <c r="H146" s="24"/>
      <c r="I146" s="27">
        <f>G146+H146</f>
        <v>0</v>
      </c>
      <c r="J146" s="276"/>
      <c r="K146" s="277"/>
      <c r="L146" s="277"/>
      <c r="M146" s="277"/>
      <c r="N146" s="278"/>
    </row>
    <row r="147" spans="1:14" ht="15.75" x14ac:dyDescent="0.25">
      <c r="A147" s="152" t="s">
        <v>80</v>
      </c>
      <c r="B147" s="134"/>
      <c r="C147" s="135"/>
      <c r="D147" s="134"/>
      <c r="E147" s="134"/>
      <c r="F147" s="135"/>
      <c r="G147" s="153">
        <f>PRODUCT(C147:F147)</f>
        <v>0</v>
      </c>
      <c r="H147" s="22" t="e">
        <f>G147*#REF!</f>
        <v>#REF!</v>
      </c>
      <c r="I147" s="18"/>
      <c r="J147" s="279"/>
      <c r="K147" s="280"/>
      <c r="L147" s="280"/>
      <c r="M147" s="280"/>
      <c r="N147" s="281"/>
    </row>
    <row r="148" spans="1:14" ht="15.75" x14ac:dyDescent="0.25">
      <c r="A148" s="136"/>
      <c r="B148" s="137"/>
      <c r="C148" s="138"/>
      <c r="D148" s="137">
        <v>1000</v>
      </c>
      <c r="E148" s="137" t="s">
        <v>69</v>
      </c>
      <c r="F148" s="154">
        <v>9.5</v>
      </c>
      <c r="G148" s="153">
        <f>PRODUCT(C148:F148)</f>
        <v>9500</v>
      </c>
      <c r="H148" s="22" t="e">
        <f>G148*#REF!</f>
        <v>#REF!</v>
      </c>
      <c r="I148" s="21"/>
      <c r="J148" s="273"/>
      <c r="K148" s="274"/>
      <c r="L148" s="274"/>
      <c r="M148" s="274"/>
      <c r="N148" s="275"/>
    </row>
    <row r="149" spans="1:14" ht="15.75" x14ac:dyDescent="0.25">
      <c r="A149" s="136"/>
      <c r="B149" s="137"/>
      <c r="C149" s="138"/>
      <c r="D149" s="137">
        <v>100</v>
      </c>
      <c r="E149" s="137" t="s">
        <v>210</v>
      </c>
      <c r="F149" s="138">
        <v>100</v>
      </c>
      <c r="G149" s="153">
        <f>PRODUCT(C149:F149)</f>
        <v>10000</v>
      </c>
      <c r="H149" s="22" t="e">
        <f>G149*#REF!</f>
        <v>#REF!</v>
      </c>
      <c r="I149" s="21"/>
      <c r="J149" s="273"/>
      <c r="K149" s="274"/>
      <c r="L149" s="274"/>
      <c r="M149" s="274"/>
      <c r="N149" s="275"/>
    </row>
    <row r="150" spans="1:14" ht="15.75" x14ac:dyDescent="0.25">
      <c r="A150" s="136"/>
      <c r="B150" s="137"/>
      <c r="C150" s="138"/>
      <c r="D150" s="137"/>
      <c r="E150" s="137"/>
      <c r="F150" s="138"/>
      <c r="G150" s="153">
        <f>PRODUCT(C150:F150)</f>
        <v>0</v>
      </c>
      <c r="H150" s="22" t="e">
        <f>G150*#REF!</f>
        <v>#REF!</v>
      </c>
      <c r="I150" s="21"/>
      <c r="J150" s="273"/>
      <c r="K150" s="274"/>
      <c r="L150" s="274"/>
      <c r="M150" s="274"/>
      <c r="N150" s="275"/>
    </row>
    <row r="151" spans="1:14" ht="15.75" x14ac:dyDescent="0.25">
      <c r="A151" s="150" t="s">
        <v>70</v>
      </c>
      <c r="B151" s="151"/>
      <c r="C151" s="145"/>
      <c r="D151" s="225"/>
      <c r="E151" s="225"/>
      <c r="F151" s="145"/>
      <c r="G151" s="153">
        <f>SUM(G147:G150)</f>
        <v>19500</v>
      </c>
      <c r="H151" s="22" t="e">
        <f>SUM(H147:H150)</f>
        <v>#REF!</v>
      </c>
      <c r="I151" s="26" t="e">
        <f>G151+H151</f>
        <v>#REF!</v>
      </c>
      <c r="J151" s="273"/>
      <c r="K151" s="274"/>
      <c r="L151" s="274"/>
      <c r="M151" s="274"/>
      <c r="N151" s="275"/>
    </row>
    <row r="152" spans="1:14" ht="15.75" x14ac:dyDescent="0.25">
      <c r="A152" s="139" t="s">
        <v>66</v>
      </c>
      <c r="B152" s="137"/>
      <c r="C152" s="138"/>
      <c r="D152" s="137"/>
      <c r="E152" s="137"/>
      <c r="F152" s="138">
        <v>1500</v>
      </c>
      <c r="G152" s="153">
        <f>PRODUCT(C152:F152)</f>
        <v>1500</v>
      </c>
      <c r="H152" s="22" t="e">
        <f>G152*#REF!</f>
        <v>#REF!</v>
      </c>
      <c r="I152" s="26"/>
      <c r="J152" s="273"/>
      <c r="K152" s="274"/>
      <c r="L152" s="274"/>
      <c r="M152" s="274"/>
      <c r="N152" s="275"/>
    </row>
    <row r="153" spans="1:14" ht="15.75" x14ac:dyDescent="0.25">
      <c r="A153" s="136"/>
      <c r="B153" s="137"/>
      <c r="C153" s="138"/>
      <c r="D153" s="137"/>
      <c r="E153" s="137"/>
      <c r="F153" s="138"/>
      <c r="G153" s="153">
        <f>PRODUCT(C153:F153)</f>
        <v>0</v>
      </c>
      <c r="H153" s="22" t="e">
        <f>G153*#REF!</f>
        <v>#REF!</v>
      </c>
      <c r="I153" s="26"/>
      <c r="J153" s="273"/>
      <c r="K153" s="274"/>
      <c r="L153" s="274"/>
      <c r="M153" s="274"/>
      <c r="N153" s="275"/>
    </row>
    <row r="154" spans="1:14" ht="15.75" x14ac:dyDescent="0.25">
      <c r="A154" s="150" t="s">
        <v>73</v>
      </c>
      <c r="B154" s="151"/>
      <c r="C154" s="145"/>
      <c r="D154" s="225"/>
      <c r="E154" s="225"/>
      <c r="F154" s="145"/>
      <c r="G154" s="153">
        <f>SUM(G152:G153)</f>
        <v>1500</v>
      </c>
      <c r="H154" s="22" t="e">
        <f>SUM(H152:H153)</f>
        <v>#REF!</v>
      </c>
      <c r="I154" s="26" t="e">
        <f>G154+H154</f>
        <v>#REF!</v>
      </c>
      <c r="J154" s="273"/>
      <c r="K154" s="274"/>
      <c r="L154" s="274"/>
      <c r="M154" s="274"/>
      <c r="N154" s="275"/>
    </row>
    <row r="155" spans="1:14" ht="15.75" x14ac:dyDescent="0.25">
      <c r="A155" s="139" t="s">
        <v>67</v>
      </c>
      <c r="B155" s="137"/>
      <c r="C155" s="138"/>
      <c r="D155" s="137"/>
      <c r="E155" s="137"/>
      <c r="F155" s="138">
        <v>2000</v>
      </c>
      <c r="G155" s="153">
        <f>PRODUCT(C155:F155)</f>
        <v>2000</v>
      </c>
      <c r="H155" s="22" t="e">
        <f>G155*#REF!</f>
        <v>#REF!</v>
      </c>
      <c r="I155" s="26"/>
      <c r="J155" s="273"/>
      <c r="K155" s="274"/>
      <c r="L155" s="274"/>
      <c r="M155" s="274"/>
      <c r="N155" s="275"/>
    </row>
    <row r="156" spans="1:14" ht="15.75" x14ac:dyDescent="0.25">
      <c r="A156" s="136"/>
      <c r="B156" s="137"/>
      <c r="C156" s="138"/>
      <c r="D156" s="137"/>
      <c r="E156" s="137"/>
      <c r="F156" s="138"/>
      <c r="G156" s="153">
        <f>PRODUCT(C156:F156)</f>
        <v>0</v>
      </c>
      <c r="H156" s="22" t="e">
        <f>G156*#REF!</f>
        <v>#REF!</v>
      </c>
      <c r="I156" s="26"/>
      <c r="J156" s="273"/>
      <c r="K156" s="274"/>
      <c r="L156" s="274"/>
      <c r="M156" s="274"/>
      <c r="N156" s="275"/>
    </row>
    <row r="157" spans="1:14" ht="15.75" x14ac:dyDescent="0.25">
      <c r="A157" s="148" t="s">
        <v>71</v>
      </c>
      <c r="B157" s="149"/>
      <c r="C157" s="226"/>
      <c r="D157" s="227"/>
      <c r="E157" s="227"/>
      <c r="F157" s="226"/>
      <c r="G157" s="228">
        <f>SUM(G155:G156)</f>
        <v>2000</v>
      </c>
      <c r="H157" s="24" t="e">
        <f>SUM(H155:H156)</f>
        <v>#REF!</v>
      </c>
      <c r="I157" s="27" t="e">
        <f>G157+H157</f>
        <v>#REF!</v>
      </c>
      <c r="J157" s="276"/>
      <c r="K157" s="277"/>
      <c r="L157" s="277"/>
      <c r="M157" s="277"/>
      <c r="N157" s="278"/>
    </row>
    <row r="158" spans="1:14" ht="15.75" x14ac:dyDescent="0.25">
      <c r="A158" s="152" t="s">
        <v>81</v>
      </c>
      <c r="B158" s="134"/>
      <c r="C158" s="135"/>
      <c r="D158" s="134"/>
      <c r="E158" s="134"/>
      <c r="F158" s="135"/>
      <c r="G158" s="153">
        <f>PRODUCT(C158:F158)</f>
        <v>0</v>
      </c>
      <c r="H158" s="22" t="e">
        <f>G158*#REF!</f>
        <v>#REF!</v>
      </c>
      <c r="I158" s="18"/>
      <c r="J158" s="279"/>
      <c r="K158" s="280"/>
      <c r="L158" s="280"/>
      <c r="M158" s="280"/>
      <c r="N158" s="281"/>
    </row>
    <row r="159" spans="1:14" ht="15.75" x14ac:dyDescent="0.25">
      <c r="A159" s="136"/>
      <c r="B159" s="137"/>
      <c r="C159" s="138"/>
      <c r="D159" s="137"/>
      <c r="E159" s="137"/>
      <c r="F159" s="138">
        <v>300</v>
      </c>
      <c r="G159" s="153">
        <f>PRODUCT(C159:F159)</f>
        <v>300</v>
      </c>
      <c r="H159" s="22" t="e">
        <f>G159*#REF!</f>
        <v>#REF!</v>
      </c>
      <c r="I159" s="21"/>
      <c r="J159" s="273"/>
      <c r="K159" s="274"/>
      <c r="L159" s="274"/>
      <c r="M159" s="274"/>
      <c r="N159" s="275"/>
    </row>
    <row r="160" spans="1:14" ht="15.75" x14ac:dyDescent="0.25">
      <c r="A160" s="136"/>
      <c r="B160" s="137"/>
      <c r="C160" s="138"/>
      <c r="D160" s="137"/>
      <c r="E160" s="137"/>
      <c r="F160" s="138"/>
      <c r="G160" s="153">
        <f>PRODUCT(C160:F160)</f>
        <v>0</v>
      </c>
      <c r="H160" s="22" t="e">
        <f>G160*#REF!</f>
        <v>#REF!</v>
      </c>
      <c r="I160" s="21"/>
      <c r="J160" s="273"/>
      <c r="K160" s="274"/>
      <c r="L160" s="274"/>
      <c r="M160" s="274"/>
      <c r="N160" s="275"/>
    </row>
    <row r="161" spans="1:14" ht="15.75" x14ac:dyDescent="0.25">
      <c r="A161" s="136"/>
      <c r="B161" s="137"/>
      <c r="C161" s="138"/>
      <c r="D161" s="137"/>
      <c r="E161" s="137"/>
      <c r="F161" s="138"/>
      <c r="G161" s="153">
        <f>PRODUCT(C161:F161)</f>
        <v>0</v>
      </c>
      <c r="H161" s="22" t="e">
        <f>G161*#REF!</f>
        <v>#REF!</v>
      </c>
      <c r="I161" s="21"/>
      <c r="J161" s="273"/>
      <c r="K161" s="274"/>
      <c r="L161" s="274"/>
      <c r="M161" s="274"/>
      <c r="N161" s="275"/>
    </row>
    <row r="162" spans="1:14" ht="15.75" x14ac:dyDescent="0.25">
      <c r="A162" s="150" t="s">
        <v>70</v>
      </c>
      <c r="B162" s="151"/>
      <c r="C162" s="145"/>
      <c r="D162" s="225"/>
      <c r="E162" s="225"/>
      <c r="F162" s="145"/>
      <c r="G162" s="153">
        <f>SUM(G158:G161)</f>
        <v>300</v>
      </c>
      <c r="H162" s="22" t="e">
        <f>SUM(H158:H161)</f>
        <v>#REF!</v>
      </c>
      <c r="I162" s="26" t="e">
        <f>G162+H162</f>
        <v>#REF!</v>
      </c>
      <c r="J162" s="273"/>
      <c r="K162" s="274"/>
      <c r="L162" s="274"/>
      <c r="M162" s="274"/>
      <c r="N162" s="275"/>
    </row>
    <row r="163" spans="1:14" ht="15.75" x14ac:dyDescent="0.25">
      <c r="A163" s="139" t="s">
        <v>66</v>
      </c>
      <c r="B163" s="137"/>
      <c r="C163" s="138"/>
      <c r="D163" s="137"/>
      <c r="E163" s="137"/>
      <c r="F163" s="138"/>
      <c r="G163" s="153">
        <f>PRODUCT(C163:F163)</f>
        <v>0</v>
      </c>
      <c r="H163" s="22" t="e">
        <f>G163*#REF!</f>
        <v>#REF!</v>
      </c>
      <c r="I163" s="26"/>
      <c r="J163" s="273"/>
      <c r="K163" s="274"/>
      <c r="L163" s="274"/>
      <c r="M163" s="274"/>
      <c r="N163" s="275"/>
    </row>
    <row r="164" spans="1:14" ht="15.75" x14ac:dyDescent="0.25">
      <c r="A164" s="136"/>
      <c r="B164" s="137"/>
      <c r="C164" s="138"/>
      <c r="D164" s="137"/>
      <c r="E164" s="137"/>
      <c r="F164" s="138"/>
      <c r="G164" s="153">
        <f>PRODUCT(C164:F164)</f>
        <v>0</v>
      </c>
      <c r="H164" s="22" t="e">
        <f>G164*#REF!</f>
        <v>#REF!</v>
      </c>
      <c r="I164" s="26"/>
      <c r="J164" s="273"/>
      <c r="K164" s="274"/>
      <c r="L164" s="274"/>
      <c r="M164" s="274"/>
      <c r="N164" s="275"/>
    </row>
    <row r="165" spans="1:14" ht="15.75" x14ac:dyDescent="0.25">
      <c r="A165" s="150" t="s">
        <v>73</v>
      </c>
      <c r="B165" s="151"/>
      <c r="C165" s="145"/>
      <c r="D165" s="225"/>
      <c r="E165" s="225"/>
      <c r="F165" s="145"/>
      <c r="G165" s="153">
        <f>SUM(G163:G164)</f>
        <v>0</v>
      </c>
      <c r="H165" s="22" t="e">
        <f>SUM(H163:H164)</f>
        <v>#REF!</v>
      </c>
      <c r="I165" s="26" t="e">
        <f>G165+H165</f>
        <v>#REF!</v>
      </c>
      <c r="J165" s="273"/>
      <c r="K165" s="274"/>
      <c r="L165" s="274"/>
      <c r="M165" s="274"/>
      <c r="N165" s="275"/>
    </row>
    <row r="166" spans="1:14" ht="15.75" x14ac:dyDescent="0.25">
      <c r="A166" s="139" t="s">
        <v>67</v>
      </c>
      <c r="B166" s="137"/>
      <c r="C166" s="138"/>
      <c r="D166" s="137"/>
      <c r="E166" s="137"/>
      <c r="F166" s="138"/>
      <c r="G166" s="153">
        <f>PRODUCT(C166:F166)</f>
        <v>0</v>
      </c>
      <c r="H166" s="22" t="e">
        <f>G166*#REF!</f>
        <v>#REF!</v>
      </c>
      <c r="I166" s="26"/>
      <c r="J166" s="273"/>
      <c r="K166" s="274"/>
      <c r="L166" s="274"/>
      <c r="M166" s="274"/>
      <c r="N166" s="275"/>
    </row>
    <row r="167" spans="1:14" ht="15.75" x14ac:dyDescent="0.25">
      <c r="A167" s="136"/>
      <c r="B167" s="137"/>
      <c r="C167" s="138"/>
      <c r="D167" s="137"/>
      <c r="E167" s="137"/>
      <c r="F167" s="138"/>
      <c r="G167" s="153">
        <f>PRODUCT(C167:F167)</f>
        <v>0</v>
      </c>
      <c r="H167" s="22" t="e">
        <f>G167*#REF!</f>
        <v>#REF!</v>
      </c>
      <c r="I167" s="26"/>
      <c r="J167" s="273"/>
      <c r="K167" s="274"/>
      <c r="L167" s="274"/>
      <c r="M167" s="274"/>
      <c r="N167" s="275"/>
    </row>
    <row r="168" spans="1:14" ht="15.75" x14ac:dyDescent="0.25">
      <c r="A168" s="148" t="s">
        <v>71</v>
      </c>
      <c r="B168" s="149"/>
      <c r="C168" s="226"/>
      <c r="D168" s="227"/>
      <c r="E168" s="227"/>
      <c r="F168" s="226"/>
      <c r="G168" s="228">
        <f>SUM(G166:G167)</f>
        <v>0</v>
      </c>
      <c r="H168" s="24" t="e">
        <f>SUM(H166:H167)</f>
        <v>#REF!</v>
      </c>
      <c r="I168" s="27" t="e">
        <f>G168+H168</f>
        <v>#REF!</v>
      </c>
      <c r="J168" s="276"/>
      <c r="K168" s="277"/>
      <c r="L168" s="277"/>
      <c r="M168" s="277"/>
      <c r="N168" s="278"/>
    </row>
    <row r="169" spans="1:14" ht="15.75" x14ac:dyDescent="0.25">
      <c r="A169" s="152" t="s">
        <v>82</v>
      </c>
      <c r="B169" s="134"/>
      <c r="C169" s="135"/>
      <c r="D169" s="134"/>
      <c r="E169" s="134"/>
      <c r="F169" s="135"/>
      <c r="G169" s="153">
        <f>PRODUCT(C169:F169)</f>
        <v>0</v>
      </c>
      <c r="H169" s="22" t="e">
        <f>G169*#REF!</f>
        <v>#REF!</v>
      </c>
      <c r="I169" s="18"/>
      <c r="J169" s="279"/>
      <c r="K169" s="280"/>
      <c r="L169" s="280"/>
      <c r="M169" s="280"/>
      <c r="N169" s="281"/>
    </row>
    <row r="170" spans="1:14" ht="15.75" x14ac:dyDescent="0.25">
      <c r="A170" s="136"/>
      <c r="B170" s="137"/>
      <c r="C170" s="138"/>
      <c r="D170" s="137"/>
      <c r="E170" s="137"/>
      <c r="F170" s="138">
        <v>1200</v>
      </c>
      <c r="G170" s="153">
        <f>PRODUCT(C170:F170)</f>
        <v>1200</v>
      </c>
      <c r="H170" s="22" t="e">
        <f>G170*#REF!</f>
        <v>#REF!</v>
      </c>
      <c r="I170" s="21"/>
      <c r="J170" s="273"/>
      <c r="K170" s="274"/>
      <c r="L170" s="274"/>
      <c r="M170" s="274"/>
      <c r="N170" s="275"/>
    </row>
    <row r="171" spans="1:14" ht="15.75" x14ac:dyDescent="0.25">
      <c r="A171" s="136"/>
      <c r="B171" s="137"/>
      <c r="C171" s="138"/>
      <c r="D171" s="137"/>
      <c r="E171" s="137"/>
      <c r="F171" s="138"/>
      <c r="G171" s="153">
        <f>PRODUCT(C171:F171)</f>
        <v>0</v>
      </c>
      <c r="H171" s="22" t="e">
        <f>G171*#REF!</f>
        <v>#REF!</v>
      </c>
      <c r="I171" s="21"/>
      <c r="J171" s="273"/>
      <c r="K171" s="274"/>
      <c r="L171" s="274"/>
      <c r="M171" s="274"/>
      <c r="N171" s="275"/>
    </row>
    <row r="172" spans="1:14" ht="15.75" x14ac:dyDescent="0.25">
      <c r="A172" s="136"/>
      <c r="B172" s="137"/>
      <c r="C172" s="138"/>
      <c r="D172" s="137"/>
      <c r="E172" s="137"/>
      <c r="F172" s="138"/>
      <c r="G172" s="153">
        <f>PRODUCT(C172:F172)</f>
        <v>0</v>
      </c>
      <c r="H172" s="22" t="e">
        <f>G172*#REF!</f>
        <v>#REF!</v>
      </c>
      <c r="I172" s="21"/>
      <c r="J172" s="273"/>
      <c r="K172" s="274"/>
      <c r="L172" s="274"/>
      <c r="M172" s="274"/>
      <c r="N172" s="275"/>
    </row>
    <row r="173" spans="1:14" ht="15.75" x14ac:dyDescent="0.25">
      <c r="A173" s="150" t="s">
        <v>70</v>
      </c>
      <c r="B173" s="151"/>
      <c r="C173" s="145"/>
      <c r="D173" s="225"/>
      <c r="E173" s="225"/>
      <c r="F173" s="145"/>
      <c r="G173" s="153">
        <f>SUM(G169:G172)</f>
        <v>1200</v>
      </c>
      <c r="H173" s="22" t="e">
        <f>SUM(H169:H172)</f>
        <v>#REF!</v>
      </c>
      <c r="I173" s="26" t="e">
        <f>G173+H173</f>
        <v>#REF!</v>
      </c>
      <c r="J173" s="273"/>
      <c r="K173" s="274"/>
      <c r="L173" s="274"/>
      <c r="M173" s="274"/>
      <c r="N173" s="275"/>
    </row>
    <row r="174" spans="1:14" ht="15.75" x14ac:dyDescent="0.25">
      <c r="A174" s="139" t="s">
        <v>66</v>
      </c>
      <c r="B174" s="137"/>
      <c r="C174" s="138"/>
      <c r="D174" s="137"/>
      <c r="E174" s="137"/>
      <c r="F174" s="138"/>
      <c r="G174" s="153">
        <f>PRODUCT(C174:F174)</f>
        <v>0</v>
      </c>
      <c r="H174" s="22" t="e">
        <f>G174*#REF!</f>
        <v>#REF!</v>
      </c>
      <c r="I174" s="26"/>
      <c r="J174" s="273"/>
      <c r="K174" s="274"/>
      <c r="L174" s="274"/>
      <c r="M174" s="274"/>
      <c r="N174" s="275"/>
    </row>
    <row r="175" spans="1:14" ht="15.75" x14ac:dyDescent="0.25">
      <c r="A175" s="136"/>
      <c r="B175" s="137"/>
      <c r="C175" s="138"/>
      <c r="D175" s="137"/>
      <c r="E175" s="137"/>
      <c r="F175" s="138"/>
      <c r="G175" s="153">
        <f>PRODUCT(C175:F175)</f>
        <v>0</v>
      </c>
      <c r="H175" s="22" t="e">
        <f>G175*#REF!</f>
        <v>#REF!</v>
      </c>
      <c r="I175" s="26"/>
      <c r="J175" s="273"/>
      <c r="K175" s="274"/>
      <c r="L175" s="274"/>
      <c r="M175" s="274"/>
      <c r="N175" s="275"/>
    </row>
    <row r="176" spans="1:14" ht="15.75" x14ac:dyDescent="0.25">
      <c r="A176" s="150" t="s">
        <v>73</v>
      </c>
      <c r="B176" s="151"/>
      <c r="C176" s="145"/>
      <c r="D176" s="225"/>
      <c r="E176" s="225"/>
      <c r="F176" s="145"/>
      <c r="G176" s="153">
        <f>SUM(G174:G175)</f>
        <v>0</v>
      </c>
      <c r="H176" s="22" t="e">
        <f>SUM(H174:H175)</f>
        <v>#REF!</v>
      </c>
      <c r="I176" s="26" t="e">
        <f>G176+H176</f>
        <v>#REF!</v>
      </c>
      <c r="J176" s="273"/>
      <c r="K176" s="274"/>
      <c r="L176" s="274"/>
      <c r="M176" s="274"/>
      <c r="N176" s="275"/>
    </row>
    <row r="177" spans="1:14" ht="15.75" x14ac:dyDescent="0.25">
      <c r="A177" s="139" t="s">
        <v>67</v>
      </c>
      <c r="B177" s="137"/>
      <c r="C177" s="138"/>
      <c r="D177" s="137"/>
      <c r="E177" s="137"/>
      <c r="F177" s="138"/>
      <c r="G177" s="153">
        <f>PRODUCT(C177:F177)</f>
        <v>0</v>
      </c>
      <c r="H177" s="22" t="e">
        <f>G177*#REF!</f>
        <v>#REF!</v>
      </c>
      <c r="I177" s="26"/>
      <c r="J177" s="273"/>
      <c r="K177" s="274"/>
      <c r="L177" s="274"/>
      <c r="M177" s="274"/>
      <c r="N177" s="275"/>
    </row>
    <row r="178" spans="1:14" ht="15.75" x14ac:dyDescent="0.25">
      <c r="A178" s="136"/>
      <c r="B178" s="137"/>
      <c r="C178" s="138"/>
      <c r="D178" s="137"/>
      <c r="E178" s="137"/>
      <c r="F178" s="138"/>
      <c r="G178" s="153">
        <f>PRODUCT(C178:F178)</f>
        <v>0</v>
      </c>
      <c r="H178" s="22" t="e">
        <f>G178*#REF!</f>
        <v>#REF!</v>
      </c>
      <c r="I178" s="26"/>
      <c r="J178" s="273"/>
      <c r="K178" s="274"/>
      <c r="L178" s="274"/>
      <c r="M178" s="274"/>
      <c r="N178" s="275"/>
    </row>
    <row r="179" spans="1:14" ht="15.75" x14ac:dyDescent="0.25">
      <c r="A179" s="148" t="s">
        <v>71</v>
      </c>
      <c r="B179" s="149"/>
      <c r="C179" s="226"/>
      <c r="D179" s="227"/>
      <c r="E179" s="227"/>
      <c r="F179" s="226"/>
      <c r="G179" s="228">
        <f>SUM(G177:G178)</f>
        <v>0</v>
      </c>
      <c r="H179" s="24" t="e">
        <f>SUM(H177:H178)</f>
        <v>#REF!</v>
      </c>
      <c r="I179" s="27" t="e">
        <f>G179+H179</f>
        <v>#REF!</v>
      </c>
      <c r="J179" s="276"/>
      <c r="K179" s="277"/>
      <c r="L179" s="277"/>
      <c r="M179" s="277"/>
      <c r="N179" s="278"/>
    </row>
    <row r="180" spans="1:14" ht="15.75" x14ac:dyDescent="0.25">
      <c r="A180" s="152" t="s">
        <v>86</v>
      </c>
      <c r="B180" s="134"/>
      <c r="C180" s="135"/>
      <c r="D180" s="134"/>
      <c r="E180" s="134"/>
      <c r="F180" s="135"/>
      <c r="G180" s="153">
        <f>PRODUCT(C180:F180)</f>
        <v>0</v>
      </c>
      <c r="H180" s="22"/>
      <c r="I180" s="18"/>
      <c r="J180" s="279"/>
      <c r="K180" s="280"/>
      <c r="L180" s="280"/>
      <c r="M180" s="280"/>
      <c r="N180" s="281"/>
    </row>
    <row r="181" spans="1:14" ht="15.75" x14ac:dyDescent="0.25">
      <c r="A181" s="136"/>
      <c r="B181" s="137"/>
      <c r="C181" s="138"/>
      <c r="D181" s="137"/>
      <c r="E181" s="137"/>
      <c r="F181" s="138"/>
      <c r="G181" s="153">
        <f>PRODUCT(C181:F181)</f>
        <v>0</v>
      </c>
      <c r="H181" s="22"/>
      <c r="I181" s="21"/>
      <c r="J181" s="273"/>
      <c r="K181" s="274"/>
      <c r="L181" s="274"/>
      <c r="M181" s="274"/>
      <c r="N181" s="275"/>
    </row>
    <row r="182" spans="1:14" ht="15.75" x14ac:dyDescent="0.25">
      <c r="A182" s="136"/>
      <c r="B182" s="137"/>
      <c r="C182" s="138"/>
      <c r="D182" s="137"/>
      <c r="E182" s="137"/>
      <c r="F182" s="138"/>
      <c r="G182" s="153">
        <f>PRODUCT(C182:F182)</f>
        <v>0</v>
      </c>
      <c r="H182" s="22"/>
      <c r="I182" s="21"/>
      <c r="J182" s="273"/>
      <c r="K182" s="274"/>
      <c r="L182" s="274"/>
      <c r="M182" s="274"/>
      <c r="N182" s="275"/>
    </row>
    <row r="183" spans="1:14" ht="15.75" x14ac:dyDescent="0.25">
      <c r="A183" s="136"/>
      <c r="B183" s="137"/>
      <c r="C183" s="138"/>
      <c r="D183" s="137"/>
      <c r="E183" s="137"/>
      <c r="F183" s="138"/>
      <c r="G183" s="153">
        <f>PRODUCT(C183:F183)</f>
        <v>0</v>
      </c>
      <c r="H183" s="22"/>
      <c r="I183" s="21"/>
      <c r="J183" s="273"/>
      <c r="K183" s="274"/>
      <c r="L183" s="274"/>
      <c r="M183" s="274"/>
      <c r="N183" s="275"/>
    </row>
    <row r="184" spans="1:14" ht="15.75" x14ac:dyDescent="0.25">
      <c r="A184" s="150" t="s">
        <v>70</v>
      </c>
      <c r="B184" s="151"/>
      <c r="C184" s="145"/>
      <c r="D184" s="225"/>
      <c r="E184" s="225"/>
      <c r="F184" s="145"/>
      <c r="G184" s="153">
        <f>SUM(G180:G183)</f>
        <v>0</v>
      </c>
      <c r="H184" s="22"/>
      <c r="I184" s="26">
        <f>G184+H184</f>
        <v>0</v>
      </c>
      <c r="J184" s="273"/>
      <c r="K184" s="274"/>
      <c r="L184" s="274"/>
      <c r="M184" s="274"/>
      <c r="N184" s="275"/>
    </row>
    <row r="185" spans="1:14" ht="15.75" x14ac:dyDescent="0.25">
      <c r="A185" s="139" t="s">
        <v>66</v>
      </c>
      <c r="B185" s="137"/>
      <c r="C185" s="138"/>
      <c r="D185" s="137"/>
      <c r="E185" s="137"/>
      <c r="F185" s="138"/>
      <c r="G185" s="153">
        <f>PRODUCT(C185:F185)</f>
        <v>0</v>
      </c>
      <c r="H185" s="22"/>
      <c r="I185" s="26"/>
      <c r="J185" s="273"/>
      <c r="K185" s="274"/>
      <c r="L185" s="274"/>
      <c r="M185" s="274"/>
      <c r="N185" s="275"/>
    </row>
    <row r="186" spans="1:14" ht="15.75" x14ac:dyDescent="0.25">
      <c r="A186" s="136"/>
      <c r="B186" s="137"/>
      <c r="C186" s="138"/>
      <c r="D186" s="137"/>
      <c r="E186" s="137"/>
      <c r="F186" s="138"/>
      <c r="G186" s="153">
        <f>PRODUCT(C186:F186)</f>
        <v>0</v>
      </c>
      <c r="H186" s="22"/>
      <c r="I186" s="26"/>
      <c r="J186" s="273"/>
      <c r="K186" s="274"/>
      <c r="L186" s="274"/>
      <c r="M186" s="274"/>
      <c r="N186" s="275"/>
    </row>
    <row r="187" spans="1:14" ht="15.75" x14ac:dyDescent="0.25">
      <c r="A187" s="150" t="s">
        <v>73</v>
      </c>
      <c r="B187" s="151"/>
      <c r="C187" s="145"/>
      <c r="D187" s="225"/>
      <c r="E187" s="225"/>
      <c r="F187" s="145"/>
      <c r="G187" s="153">
        <f>SUM(G185:G186)</f>
        <v>0</v>
      </c>
      <c r="H187" s="22"/>
      <c r="I187" s="26">
        <f>G187+H187</f>
        <v>0</v>
      </c>
      <c r="J187" s="273"/>
      <c r="K187" s="274"/>
      <c r="L187" s="274"/>
      <c r="M187" s="274"/>
      <c r="N187" s="275"/>
    </row>
    <row r="188" spans="1:14" ht="15.75" x14ac:dyDescent="0.25">
      <c r="A188" s="139" t="s">
        <v>67</v>
      </c>
      <c r="B188" s="137"/>
      <c r="C188" s="138"/>
      <c r="D188" s="137"/>
      <c r="E188" s="137"/>
      <c r="F188" s="138"/>
      <c r="G188" s="153">
        <f>PRODUCT(C188:F188)</f>
        <v>0</v>
      </c>
      <c r="H188" s="22"/>
      <c r="I188" s="26"/>
      <c r="J188" s="273"/>
      <c r="K188" s="274"/>
      <c r="L188" s="274"/>
      <c r="M188" s="274"/>
      <c r="N188" s="275"/>
    </row>
    <row r="189" spans="1:14" ht="15.75" x14ac:dyDescent="0.25">
      <c r="A189" s="136"/>
      <c r="B189" s="137"/>
      <c r="C189" s="138"/>
      <c r="D189" s="137"/>
      <c r="E189" s="137"/>
      <c r="F189" s="138"/>
      <c r="G189" s="153">
        <f>PRODUCT(C189:F189)</f>
        <v>0</v>
      </c>
      <c r="H189" s="22"/>
      <c r="I189" s="26"/>
      <c r="J189" s="273"/>
      <c r="K189" s="274"/>
      <c r="L189" s="274"/>
      <c r="M189" s="274"/>
      <c r="N189" s="275"/>
    </row>
    <row r="190" spans="1:14" ht="15.75" x14ac:dyDescent="0.25">
      <c r="A190" s="148" t="s">
        <v>71</v>
      </c>
      <c r="B190" s="149"/>
      <c r="C190" s="226"/>
      <c r="D190" s="227"/>
      <c r="E190" s="227"/>
      <c r="F190" s="226"/>
      <c r="G190" s="228">
        <f>SUM(G188:G189)</f>
        <v>0</v>
      </c>
      <c r="H190" s="24"/>
      <c r="I190" s="27">
        <f>G190+H190</f>
        <v>0</v>
      </c>
      <c r="J190" s="276"/>
      <c r="K190" s="277"/>
      <c r="L190" s="277"/>
      <c r="M190" s="277"/>
      <c r="N190" s="278"/>
    </row>
    <row r="191" spans="1:14" ht="15.75" x14ac:dyDescent="0.25">
      <c r="A191" s="152" t="s">
        <v>85</v>
      </c>
      <c r="B191" s="134"/>
      <c r="C191" s="135"/>
      <c r="D191" s="134"/>
      <c r="E191" s="134"/>
      <c r="F191" s="135"/>
      <c r="G191" s="153">
        <f>PRODUCT(C191:F191)</f>
        <v>0</v>
      </c>
      <c r="H191" s="22" t="e">
        <f>G191*#REF!</f>
        <v>#REF!</v>
      </c>
      <c r="I191" s="18"/>
      <c r="J191" s="279"/>
      <c r="K191" s="280"/>
      <c r="L191" s="280"/>
      <c r="M191" s="280"/>
      <c r="N191" s="281"/>
    </row>
    <row r="192" spans="1:14" ht="15.75" x14ac:dyDescent="0.25">
      <c r="A192" s="136"/>
      <c r="B192" s="137"/>
      <c r="C192" s="138"/>
      <c r="D192" s="137"/>
      <c r="E192" s="137"/>
      <c r="F192" s="138"/>
      <c r="G192" s="153">
        <f>PRODUCT(C192:F192)</f>
        <v>0</v>
      </c>
      <c r="H192" s="22" t="e">
        <f>G192*#REF!</f>
        <v>#REF!</v>
      </c>
      <c r="I192" s="21"/>
      <c r="J192" s="273"/>
      <c r="K192" s="274"/>
      <c r="L192" s="274"/>
      <c r="M192" s="274"/>
      <c r="N192" s="275"/>
    </row>
    <row r="193" spans="1:14" ht="15.75" x14ac:dyDescent="0.25">
      <c r="A193" s="136"/>
      <c r="B193" s="137"/>
      <c r="C193" s="138"/>
      <c r="D193" s="137"/>
      <c r="E193" s="137"/>
      <c r="F193" s="138"/>
      <c r="G193" s="153">
        <f>PRODUCT(C193:F193)</f>
        <v>0</v>
      </c>
      <c r="H193" s="22" t="e">
        <f>G193*#REF!</f>
        <v>#REF!</v>
      </c>
      <c r="I193" s="21"/>
      <c r="J193" s="273"/>
      <c r="K193" s="274"/>
      <c r="L193" s="274"/>
      <c r="M193" s="274"/>
      <c r="N193" s="275"/>
    </row>
    <row r="194" spans="1:14" ht="15.75" x14ac:dyDescent="0.25">
      <c r="A194" s="136"/>
      <c r="B194" s="137"/>
      <c r="C194" s="138"/>
      <c r="D194" s="137"/>
      <c r="E194" s="137"/>
      <c r="F194" s="138"/>
      <c r="G194" s="153">
        <f>PRODUCT(C194:F194)</f>
        <v>0</v>
      </c>
      <c r="H194" s="22" t="e">
        <f>G194*#REF!</f>
        <v>#REF!</v>
      </c>
      <c r="I194" s="21"/>
      <c r="J194" s="273"/>
      <c r="K194" s="274"/>
      <c r="L194" s="274"/>
      <c r="M194" s="274"/>
      <c r="N194" s="275"/>
    </row>
    <row r="195" spans="1:14" ht="15.75" x14ac:dyDescent="0.25">
      <c r="A195" s="150" t="s">
        <v>70</v>
      </c>
      <c r="B195" s="151"/>
      <c r="C195" s="145"/>
      <c r="D195" s="225"/>
      <c r="E195" s="225"/>
      <c r="F195" s="145"/>
      <c r="G195" s="153">
        <f>SUM(G191:G194)</f>
        <v>0</v>
      </c>
      <c r="H195" s="22" t="e">
        <f>SUM(H191:H194)</f>
        <v>#REF!</v>
      </c>
      <c r="I195" s="26" t="e">
        <f>G195+H195</f>
        <v>#REF!</v>
      </c>
      <c r="J195" s="273"/>
      <c r="K195" s="274"/>
      <c r="L195" s="274"/>
      <c r="M195" s="274"/>
      <c r="N195" s="275"/>
    </row>
    <row r="196" spans="1:14" ht="15.75" x14ac:dyDescent="0.25">
      <c r="A196" s="139" t="s">
        <v>66</v>
      </c>
      <c r="B196" s="137"/>
      <c r="C196" s="138"/>
      <c r="D196" s="137"/>
      <c r="E196" s="137"/>
      <c r="F196" s="138"/>
      <c r="G196" s="153">
        <f>PRODUCT(C196:F196)</f>
        <v>0</v>
      </c>
      <c r="H196" s="22" t="e">
        <f>G196*#REF!</f>
        <v>#REF!</v>
      </c>
      <c r="I196" s="26"/>
      <c r="J196" s="273"/>
      <c r="K196" s="274"/>
      <c r="L196" s="274"/>
      <c r="M196" s="274"/>
      <c r="N196" s="275"/>
    </row>
    <row r="197" spans="1:14" ht="15.75" x14ac:dyDescent="0.25">
      <c r="A197" s="136"/>
      <c r="B197" s="137"/>
      <c r="C197" s="138"/>
      <c r="D197" s="137"/>
      <c r="E197" s="137"/>
      <c r="F197" s="138"/>
      <c r="G197" s="153">
        <f>PRODUCT(C197:F197)</f>
        <v>0</v>
      </c>
      <c r="H197" s="22" t="e">
        <f>G197*#REF!</f>
        <v>#REF!</v>
      </c>
      <c r="I197" s="26"/>
      <c r="J197" s="273"/>
      <c r="K197" s="274"/>
      <c r="L197" s="274"/>
      <c r="M197" s="274"/>
      <c r="N197" s="275"/>
    </row>
    <row r="198" spans="1:14" ht="15.75" x14ac:dyDescent="0.25">
      <c r="A198" s="150" t="s">
        <v>73</v>
      </c>
      <c r="B198" s="151"/>
      <c r="C198" s="145"/>
      <c r="D198" s="225"/>
      <c r="E198" s="225"/>
      <c r="F198" s="145"/>
      <c r="G198" s="153">
        <f>SUM(G196:G197)</f>
        <v>0</v>
      </c>
      <c r="H198" s="22" t="e">
        <f>SUM(H196:H197)</f>
        <v>#REF!</v>
      </c>
      <c r="I198" s="26" t="e">
        <f>G198+H198</f>
        <v>#REF!</v>
      </c>
      <c r="J198" s="273"/>
      <c r="K198" s="274"/>
      <c r="L198" s="274"/>
      <c r="M198" s="274"/>
      <c r="N198" s="275"/>
    </row>
    <row r="199" spans="1:14" ht="15.75" x14ac:dyDescent="0.25">
      <c r="A199" s="139" t="s">
        <v>67</v>
      </c>
      <c r="B199" s="137"/>
      <c r="C199" s="138"/>
      <c r="D199" s="137"/>
      <c r="E199" s="137"/>
      <c r="F199" s="138"/>
      <c r="G199" s="153">
        <f>PRODUCT(C199:F199)</f>
        <v>0</v>
      </c>
      <c r="H199" s="22" t="e">
        <f>G199*#REF!</f>
        <v>#REF!</v>
      </c>
      <c r="I199" s="26"/>
      <c r="J199" s="273"/>
      <c r="K199" s="274"/>
      <c r="L199" s="274"/>
      <c r="M199" s="274"/>
      <c r="N199" s="275"/>
    </row>
    <row r="200" spans="1:14" ht="15.75" x14ac:dyDescent="0.25">
      <c r="A200" s="136"/>
      <c r="B200" s="137"/>
      <c r="C200" s="138"/>
      <c r="D200" s="137"/>
      <c r="E200" s="137"/>
      <c r="F200" s="138"/>
      <c r="G200" s="153">
        <f>PRODUCT(C200:F200)</f>
        <v>0</v>
      </c>
      <c r="H200" s="22" t="e">
        <f>G200*#REF!</f>
        <v>#REF!</v>
      </c>
      <c r="I200" s="26"/>
      <c r="J200" s="273"/>
      <c r="K200" s="274"/>
      <c r="L200" s="274"/>
      <c r="M200" s="274"/>
      <c r="N200" s="275"/>
    </row>
    <row r="201" spans="1:14" ht="15.75" x14ac:dyDescent="0.25">
      <c r="A201" s="148" t="s">
        <v>71</v>
      </c>
      <c r="B201" s="149"/>
      <c r="C201" s="226"/>
      <c r="D201" s="227"/>
      <c r="E201" s="227"/>
      <c r="F201" s="226"/>
      <c r="G201" s="228">
        <f>SUM(G199:G200)</f>
        <v>0</v>
      </c>
      <c r="H201" s="24" t="e">
        <f>SUM(H199:H200)</f>
        <v>#REF!</v>
      </c>
      <c r="I201" s="27" t="e">
        <f>G201+H201</f>
        <v>#REF!</v>
      </c>
      <c r="J201" s="276"/>
      <c r="K201" s="277"/>
      <c r="L201" s="277"/>
      <c r="M201" s="277"/>
      <c r="N201" s="278"/>
    </row>
    <row r="202" spans="1:14" ht="15.75" x14ac:dyDescent="0.25">
      <c r="A202" s="152" t="s">
        <v>84</v>
      </c>
      <c r="B202" s="134"/>
      <c r="C202" s="135"/>
      <c r="D202" s="134"/>
      <c r="E202" s="134"/>
      <c r="F202" s="135"/>
      <c r="G202" s="153">
        <f>PRODUCT(C202:F202)</f>
        <v>0</v>
      </c>
      <c r="H202" s="22" t="e">
        <f>G202*#REF!</f>
        <v>#REF!</v>
      </c>
      <c r="I202" s="18"/>
      <c r="J202" s="279"/>
      <c r="K202" s="280"/>
      <c r="L202" s="280"/>
      <c r="M202" s="280"/>
      <c r="N202" s="281"/>
    </row>
    <row r="203" spans="1:14" ht="15.75" x14ac:dyDescent="0.25">
      <c r="A203" s="136"/>
      <c r="B203" s="137"/>
      <c r="C203" s="138"/>
      <c r="D203" s="137"/>
      <c r="E203" s="137"/>
      <c r="F203" s="138"/>
      <c r="G203" s="153">
        <f>PRODUCT(C203:F203)</f>
        <v>0</v>
      </c>
      <c r="H203" s="22" t="e">
        <f>G203*#REF!</f>
        <v>#REF!</v>
      </c>
      <c r="I203" s="21"/>
      <c r="J203" s="273"/>
      <c r="K203" s="274"/>
      <c r="L203" s="274"/>
      <c r="M203" s="274"/>
      <c r="N203" s="275"/>
    </row>
    <row r="204" spans="1:14" ht="15.75" x14ac:dyDescent="0.25">
      <c r="A204" s="136"/>
      <c r="B204" s="137"/>
      <c r="C204" s="138"/>
      <c r="D204" s="137"/>
      <c r="E204" s="137"/>
      <c r="F204" s="138"/>
      <c r="G204" s="153">
        <f>PRODUCT(C204:F204)</f>
        <v>0</v>
      </c>
      <c r="H204" s="22" t="e">
        <f>G204*#REF!</f>
        <v>#REF!</v>
      </c>
      <c r="I204" s="21"/>
      <c r="J204" s="273"/>
      <c r="K204" s="274"/>
      <c r="L204" s="274"/>
      <c r="M204" s="274"/>
      <c r="N204" s="275"/>
    </row>
    <row r="205" spans="1:14" ht="15.75" x14ac:dyDescent="0.25">
      <c r="A205" s="136"/>
      <c r="B205" s="137"/>
      <c r="C205" s="138"/>
      <c r="D205" s="137"/>
      <c r="E205" s="137"/>
      <c r="F205" s="138"/>
      <c r="G205" s="153">
        <f>PRODUCT(C205:F205)</f>
        <v>0</v>
      </c>
      <c r="H205" s="22" t="e">
        <f>G205*#REF!</f>
        <v>#REF!</v>
      </c>
      <c r="I205" s="21"/>
      <c r="J205" s="273"/>
      <c r="K205" s="274"/>
      <c r="L205" s="274"/>
      <c r="M205" s="274"/>
      <c r="N205" s="275"/>
    </row>
    <row r="206" spans="1:14" ht="15.75" x14ac:dyDescent="0.25">
      <c r="A206" s="150" t="s">
        <v>70</v>
      </c>
      <c r="B206" s="151"/>
      <c r="C206" s="145"/>
      <c r="D206" s="225"/>
      <c r="E206" s="225"/>
      <c r="F206" s="145"/>
      <c r="G206" s="153">
        <f>SUM(G202:G205)</f>
        <v>0</v>
      </c>
      <c r="H206" s="22" t="e">
        <f>SUM(H202:H205)</f>
        <v>#REF!</v>
      </c>
      <c r="I206" s="26" t="e">
        <f>G206+H206</f>
        <v>#REF!</v>
      </c>
      <c r="J206" s="273"/>
      <c r="K206" s="274"/>
      <c r="L206" s="274"/>
      <c r="M206" s="274"/>
      <c r="N206" s="275"/>
    </row>
    <row r="207" spans="1:14" ht="15.75" x14ac:dyDescent="0.25">
      <c r="A207" s="139" t="s">
        <v>66</v>
      </c>
      <c r="B207" s="137"/>
      <c r="C207" s="138"/>
      <c r="D207" s="137"/>
      <c r="E207" s="137"/>
      <c r="F207" s="138"/>
      <c r="G207" s="153">
        <f>PRODUCT(C207:F207)</f>
        <v>0</v>
      </c>
      <c r="H207" s="22" t="e">
        <f>G207*#REF!</f>
        <v>#REF!</v>
      </c>
      <c r="I207" s="26"/>
      <c r="J207" s="273"/>
      <c r="K207" s="274"/>
      <c r="L207" s="274"/>
      <c r="M207" s="274"/>
      <c r="N207" s="275"/>
    </row>
    <row r="208" spans="1:14" ht="15.75" x14ac:dyDescent="0.25">
      <c r="A208" s="136"/>
      <c r="B208" s="137"/>
      <c r="C208" s="138"/>
      <c r="D208" s="137"/>
      <c r="E208" s="137"/>
      <c r="F208" s="138"/>
      <c r="G208" s="153">
        <f>PRODUCT(C208:F208)</f>
        <v>0</v>
      </c>
      <c r="H208" s="22" t="e">
        <f>G208*#REF!</f>
        <v>#REF!</v>
      </c>
      <c r="I208" s="26"/>
      <c r="J208" s="273"/>
      <c r="K208" s="274"/>
      <c r="L208" s="274"/>
      <c r="M208" s="274"/>
      <c r="N208" s="275"/>
    </row>
    <row r="209" spans="1:14" ht="15.75" x14ac:dyDescent="0.25">
      <c r="A209" s="150" t="s">
        <v>73</v>
      </c>
      <c r="B209" s="151"/>
      <c r="C209" s="145"/>
      <c r="D209" s="225"/>
      <c r="E209" s="225"/>
      <c r="F209" s="145"/>
      <c r="G209" s="153">
        <f>SUM(G207:G208)</f>
        <v>0</v>
      </c>
      <c r="H209" s="22" t="e">
        <f>SUM(H207:H208)</f>
        <v>#REF!</v>
      </c>
      <c r="I209" s="26" t="e">
        <f>G209+H209</f>
        <v>#REF!</v>
      </c>
      <c r="J209" s="273"/>
      <c r="K209" s="274"/>
      <c r="L209" s="274"/>
      <c r="M209" s="274"/>
      <c r="N209" s="275"/>
    </row>
    <row r="210" spans="1:14" ht="15.75" x14ac:dyDescent="0.25">
      <c r="A210" s="139" t="s">
        <v>67</v>
      </c>
      <c r="B210" s="137"/>
      <c r="C210" s="138"/>
      <c r="D210" s="137"/>
      <c r="E210" s="137"/>
      <c r="F210" s="138"/>
      <c r="G210" s="153">
        <f>PRODUCT(C210:F210)</f>
        <v>0</v>
      </c>
      <c r="H210" s="22" t="e">
        <f>G210*#REF!</f>
        <v>#REF!</v>
      </c>
      <c r="I210" s="26"/>
      <c r="J210" s="273"/>
      <c r="K210" s="274"/>
      <c r="L210" s="274"/>
      <c r="M210" s="274"/>
      <c r="N210" s="275"/>
    </row>
    <row r="211" spans="1:14" ht="15.75" x14ac:dyDescent="0.25">
      <c r="A211" s="136"/>
      <c r="B211" s="137"/>
      <c r="C211" s="138"/>
      <c r="D211" s="137"/>
      <c r="E211" s="137"/>
      <c r="F211" s="138"/>
      <c r="G211" s="153">
        <f>PRODUCT(C211:F211)</f>
        <v>0</v>
      </c>
      <c r="H211" s="22" t="e">
        <f>G211*#REF!</f>
        <v>#REF!</v>
      </c>
      <c r="I211" s="26"/>
      <c r="J211" s="273"/>
      <c r="K211" s="274"/>
      <c r="L211" s="274"/>
      <c r="M211" s="274"/>
      <c r="N211" s="275"/>
    </row>
    <row r="212" spans="1:14" ht="15.75" x14ac:dyDescent="0.25">
      <c r="A212" s="148" t="s">
        <v>71</v>
      </c>
      <c r="B212" s="149"/>
      <c r="C212" s="226"/>
      <c r="D212" s="227"/>
      <c r="E212" s="227"/>
      <c r="F212" s="226"/>
      <c r="G212" s="228">
        <f>SUM(G210:G211)</f>
        <v>0</v>
      </c>
      <c r="H212" s="24" t="e">
        <f>SUM(H210:H211)</f>
        <v>#REF!</v>
      </c>
      <c r="I212" s="27" t="e">
        <f>G212+H212</f>
        <v>#REF!</v>
      </c>
      <c r="J212" s="276"/>
      <c r="K212" s="277"/>
      <c r="L212" s="277"/>
      <c r="M212" s="277"/>
      <c r="N212" s="278"/>
    </row>
    <row r="213" spans="1:14" ht="15.75" x14ac:dyDescent="0.25">
      <c r="A213" s="152" t="s">
        <v>83</v>
      </c>
      <c r="B213" s="134"/>
      <c r="C213" s="135"/>
      <c r="D213" s="134"/>
      <c r="E213" s="134"/>
      <c r="F213" s="135"/>
      <c r="G213" s="153">
        <f>PRODUCT(C213:F213)</f>
        <v>0</v>
      </c>
      <c r="H213" s="22" t="e">
        <f>G213*#REF!</f>
        <v>#REF!</v>
      </c>
      <c r="I213" s="18"/>
      <c r="J213" s="279"/>
      <c r="K213" s="280"/>
      <c r="L213" s="280"/>
      <c r="M213" s="280"/>
      <c r="N213" s="281"/>
    </row>
    <row r="214" spans="1:14" ht="15.75" x14ac:dyDescent="0.25">
      <c r="A214" s="136"/>
      <c r="B214" s="137"/>
      <c r="C214" s="138"/>
      <c r="D214" s="137"/>
      <c r="E214" s="137"/>
      <c r="F214" s="138"/>
      <c r="G214" s="153">
        <f>PRODUCT(C214:F214)</f>
        <v>0</v>
      </c>
      <c r="H214" s="22" t="e">
        <f>G214*#REF!</f>
        <v>#REF!</v>
      </c>
      <c r="I214" s="21"/>
      <c r="J214" s="273"/>
      <c r="K214" s="274"/>
      <c r="L214" s="274"/>
      <c r="M214" s="274"/>
      <c r="N214" s="275"/>
    </row>
    <row r="215" spans="1:14" ht="15.75" x14ac:dyDescent="0.25">
      <c r="A215" s="136"/>
      <c r="B215" s="137"/>
      <c r="C215" s="138"/>
      <c r="D215" s="137"/>
      <c r="E215" s="137"/>
      <c r="F215" s="138"/>
      <c r="G215" s="153">
        <f>PRODUCT(C215:F215)</f>
        <v>0</v>
      </c>
      <c r="H215" s="22" t="e">
        <f>G215*#REF!</f>
        <v>#REF!</v>
      </c>
      <c r="I215" s="21"/>
      <c r="J215" s="273"/>
      <c r="K215" s="274"/>
      <c r="L215" s="274"/>
      <c r="M215" s="274"/>
      <c r="N215" s="275"/>
    </row>
    <row r="216" spans="1:14" ht="15.75" x14ac:dyDescent="0.25">
      <c r="A216" s="136"/>
      <c r="B216" s="137"/>
      <c r="C216" s="138"/>
      <c r="D216" s="137"/>
      <c r="E216" s="137"/>
      <c r="F216" s="138"/>
      <c r="G216" s="153">
        <f>PRODUCT(C216:F216)</f>
        <v>0</v>
      </c>
      <c r="H216" s="22" t="e">
        <f>G216*#REF!</f>
        <v>#REF!</v>
      </c>
      <c r="I216" s="21"/>
      <c r="J216" s="273"/>
      <c r="K216" s="274"/>
      <c r="L216" s="274"/>
      <c r="M216" s="274"/>
      <c r="N216" s="275"/>
    </row>
    <row r="217" spans="1:14" ht="15.75" x14ac:dyDescent="0.25">
      <c r="A217" s="150" t="s">
        <v>70</v>
      </c>
      <c r="B217" s="151"/>
      <c r="C217" s="145"/>
      <c r="D217" s="225"/>
      <c r="E217" s="225"/>
      <c r="F217" s="145"/>
      <c r="G217" s="153">
        <f>SUM(G213:G216)</f>
        <v>0</v>
      </c>
      <c r="H217" s="22" t="e">
        <f>SUM(H213:H216)</f>
        <v>#REF!</v>
      </c>
      <c r="I217" s="26" t="e">
        <f>G217+H217</f>
        <v>#REF!</v>
      </c>
      <c r="J217" s="273"/>
      <c r="K217" s="274"/>
      <c r="L217" s="274"/>
      <c r="M217" s="274"/>
      <c r="N217" s="275"/>
    </row>
    <row r="218" spans="1:14" ht="15.75" x14ac:dyDescent="0.25">
      <c r="A218" s="139" t="s">
        <v>66</v>
      </c>
      <c r="B218" s="137"/>
      <c r="C218" s="138"/>
      <c r="D218" s="137"/>
      <c r="E218" s="137"/>
      <c r="F218" s="138"/>
      <c r="G218" s="153">
        <f>PRODUCT(C218:F218)</f>
        <v>0</v>
      </c>
      <c r="H218" s="22" t="e">
        <f>G218*#REF!</f>
        <v>#REF!</v>
      </c>
      <c r="I218" s="26"/>
      <c r="J218" s="273"/>
      <c r="K218" s="274"/>
      <c r="L218" s="274"/>
      <c r="M218" s="274"/>
      <c r="N218" s="275"/>
    </row>
    <row r="219" spans="1:14" ht="15.75" x14ac:dyDescent="0.25">
      <c r="A219" s="136"/>
      <c r="B219" s="137"/>
      <c r="C219" s="138"/>
      <c r="D219" s="137"/>
      <c r="E219" s="137"/>
      <c r="F219" s="138"/>
      <c r="G219" s="153">
        <f>PRODUCT(C219:F219)</f>
        <v>0</v>
      </c>
      <c r="H219" s="22" t="e">
        <f>G219*#REF!</f>
        <v>#REF!</v>
      </c>
      <c r="I219" s="26"/>
      <c r="J219" s="273"/>
      <c r="K219" s="274"/>
      <c r="L219" s="274"/>
      <c r="M219" s="274"/>
      <c r="N219" s="275"/>
    </row>
    <row r="220" spans="1:14" ht="15.75" x14ac:dyDescent="0.25">
      <c r="A220" s="150" t="s">
        <v>73</v>
      </c>
      <c r="B220" s="151"/>
      <c r="C220" s="145"/>
      <c r="D220" s="225"/>
      <c r="E220" s="225"/>
      <c r="F220" s="145"/>
      <c r="G220" s="153">
        <f>SUM(G218:G219)</f>
        <v>0</v>
      </c>
      <c r="H220" s="22" t="e">
        <f>SUM(H218:H219)</f>
        <v>#REF!</v>
      </c>
      <c r="I220" s="26" t="e">
        <f>G220+H220</f>
        <v>#REF!</v>
      </c>
      <c r="J220" s="273"/>
      <c r="K220" s="274"/>
      <c r="L220" s="274"/>
      <c r="M220" s="274"/>
      <c r="N220" s="275"/>
    </row>
    <row r="221" spans="1:14" ht="15.75" x14ac:dyDescent="0.25">
      <c r="A221" s="139" t="s">
        <v>67</v>
      </c>
      <c r="B221" s="137"/>
      <c r="C221" s="138"/>
      <c r="D221" s="137"/>
      <c r="E221" s="137"/>
      <c r="F221" s="138"/>
      <c r="G221" s="153">
        <f>PRODUCT(C221:F221)</f>
        <v>0</v>
      </c>
      <c r="H221" s="22" t="e">
        <f>G221*#REF!</f>
        <v>#REF!</v>
      </c>
      <c r="I221" s="26"/>
      <c r="J221" s="273"/>
      <c r="K221" s="274"/>
      <c r="L221" s="274"/>
      <c r="M221" s="274"/>
      <c r="N221" s="275"/>
    </row>
    <row r="222" spans="1:14" ht="15.75" x14ac:dyDescent="0.25">
      <c r="A222" s="136"/>
      <c r="B222" s="137"/>
      <c r="C222" s="138"/>
      <c r="D222" s="137"/>
      <c r="E222" s="137"/>
      <c r="F222" s="138"/>
      <c r="G222" s="153">
        <f>PRODUCT(C222:F222)</f>
        <v>0</v>
      </c>
      <c r="H222" s="22" t="e">
        <f>G222*#REF!</f>
        <v>#REF!</v>
      </c>
      <c r="I222" s="26"/>
      <c r="J222" s="273"/>
      <c r="K222" s="274"/>
      <c r="L222" s="274"/>
      <c r="M222" s="274"/>
      <c r="N222" s="275"/>
    </row>
    <row r="223" spans="1:14" ht="15.75" x14ac:dyDescent="0.25">
      <c r="A223" s="148" t="s">
        <v>71</v>
      </c>
      <c r="B223" s="149"/>
      <c r="C223" s="226"/>
      <c r="D223" s="227"/>
      <c r="E223" s="227"/>
      <c r="F223" s="226"/>
      <c r="G223" s="228">
        <f>SUM(G221:G222)</f>
        <v>0</v>
      </c>
      <c r="H223" s="24" t="e">
        <f>SUM(H221:H222)</f>
        <v>#REF!</v>
      </c>
      <c r="I223" s="27" t="e">
        <f>G223+H223</f>
        <v>#REF!</v>
      </c>
      <c r="J223" s="276"/>
      <c r="K223" s="277"/>
      <c r="L223" s="277"/>
      <c r="M223" s="277"/>
      <c r="N223" s="278"/>
    </row>
    <row r="224" spans="1:14" ht="15.75" x14ac:dyDescent="0.25">
      <c r="A224" s="152" t="s">
        <v>113</v>
      </c>
      <c r="B224" s="134"/>
      <c r="C224" s="135"/>
      <c r="D224" s="134" t="s">
        <v>288</v>
      </c>
      <c r="E224" s="134">
        <v>12</v>
      </c>
      <c r="F224" s="135">
        <v>400</v>
      </c>
      <c r="G224" s="153">
        <f>PRODUCT(C224:F224)</f>
        <v>4800</v>
      </c>
      <c r="H224" s="22" t="e">
        <f>G224*#REF!</f>
        <v>#REF!</v>
      </c>
      <c r="I224" s="18"/>
      <c r="J224" s="279" t="s">
        <v>289</v>
      </c>
      <c r="K224" s="280"/>
      <c r="L224" s="280"/>
      <c r="M224" s="280"/>
      <c r="N224" s="281"/>
    </row>
    <row r="225" spans="1:14" ht="15.75" x14ac:dyDescent="0.25">
      <c r="A225" s="136"/>
      <c r="B225" s="137"/>
      <c r="C225" s="138"/>
      <c r="D225" s="137"/>
      <c r="E225" s="137"/>
      <c r="F225" s="138"/>
      <c r="G225" s="153">
        <f>PRODUCT(C225:F225)</f>
        <v>0</v>
      </c>
      <c r="H225" s="22" t="e">
        <f>G225*#REF!</f>
        <v>#REF!</v>
      </c>
      <c r="I225" s="21"/>
      <c r="J225" s="273"/>
      <c r="K225" s="274"/>
      <c r="L225" s="274"/>
      <c r="M225" s="274"/>
      <c r="N225" s="275"/>
    </row>
    <row r="226" spans="1:14" ht="15.75" x14ac:dyDescent="0.25">
      <c r="A226" s="136"/>
      <c r="B226" s="137"/>
      <c r="C226" s="138"/>
      <c r="D226" s="137"/>
      <c r="E226" s="137"/>
      <c r="F226" s="138"/>
      <c r="G226" s="153">
        <f>PRODUCT(C226:F226)</f>
        <v>0</v>
      </c>
      <c r="H226" s="22" t="e">
        <f>G226*#REF!</f>
        <v>#REF!</v>
      </c>
      <c r="I226" s="21"/>
      <c r="J226" s="273"/>
      <c r="K226" s="274"/>
      <c r="L226" s="274"/>
      <c r="M226" s="274"/>
      <c r="N226" s="275"/>
    </row>
    <row r="227" spans="1:14" ht="15.75" x14ac:dyDescent="0.25">
      <c r="A227" s="136"/>
      <c r="B227" s="137"/>
      <c r="C227" s="138"/>
      <c r="D227" s="137"/>
      <c r="E227" s="137"/>
      <c r="F227" s="138"/>
      <c r="G227" s="153">
        <f>PRODUCT(C227:F227)</f>
        <v>0</v>
      </c>
      <c r="H227" s="22" t="e">
        <f>G227*#REF!</f>
        <v>#REF!</v>
      </c>
      <c r="I227" s="21"/>
      <c r="J227" s="273"/>
      <c r="K227" s="274"/>
      <c r="L227" s="274"/>
      <c r="M227" s="274"/>
      <c r="N227" s="275"/>
    </row>
    <row r="228" spans="1:14" ht="15.75" x14ac:dyDescent="0.25">
      <c r="A228" s="150" t="s">
        <v>70</v>
      </c>
      <c r="B228" s="151"/>
      <c r="C228" s="145"/>
      <c r="D228" s="225"/>
      <c r="E228" s="225"/>
      <c r="F228" s="145"/>
      <c r="G228" s="153">
        <f>SUM(G224:G227)</f>
        <v>4800</v>
      </c>
      <c r="H228" s="22" t="e">
        <f>SUM(H224:H227)</f>
        <v>#REF!</v>
      </c>
      <c r="I228" s="26" t="e">
        <f>G228+H228</f>
        <v>#REF!</v>
      </c>
      <c r="J228" s="273"/>
      <c r="K228" s="274"/>
      <c r="L228" s="274"/>
      <c r="M228" s="274"/>
      <c r="N228" s="275"/>
    </row>
    <row r="229" spans="1:14" ht="15.75" x14ac:dyDescent="0.25">
      <c r="A229" s="139" t="s">
        <v>66</v>
      </c>
      <c r="B229" s="137"/>
      <c r="C229" s="138"/>
      <c r="D229" s="137"/>
      <c r="E229" s="137"/>
      <c r="F229" s="138"/>
      <c r="G229" s="153">
        <f>PRODUCT(C229:F229)</f>
        <v>0</v>
      </c>
      <c r="H229" s="22" t="e">
        <f>G229*#REF!</f>
        <v>#REF!</v>
      </c>
      <c r="I229" s="26"/>
      <c r="J229" s="273"/>
      <c r="K229" s="274"/>
      <c r="L229" s="274"/>
      <c r="M229" s="274"/>
      <c r="N229" s="275"/>
    </row>
    <row r="230" spans="1:14" ht="15.75" x14ac:dyDescent="0.25">
      <c r="A230" s="136"/>
      <c r="B230" s="137"/>
      <c r="C230" s="138"/>
      <c r="D230" s="137"/>
      <c r="E230" s="137"/>
      <c r="F230" s="138"/>
      <c r="G230" s="153">
        <f>PRODUCT(C230:F230)</f>
        <v>0</v>
      </c>
      <c r="H230" s="22" t="e">
        <f>G230*#REF!</f>
        <v>#REF!</v>
      </c>
      <c r="I230" s="26"/>
      <c r="J230" s="273"/>
      <c r="K230" s="274"/>
      <c r="L230" s="274"/>
      <c r="M230" s="274"/>
      <c r="N230" s="275"/>
    </row>
    <row r="231" spans="1:14" ht="15.75" x14ac:dyDescent="0.25">
      <c r="A231" s="150" t="s">
        <v>73</v>
      </c>
      <c r="B231" s="151"/>
      <c r="C231" s="145"/>
      <c r="D231" s="225"/>
      <c r="E231" s="225"/>
      <c r="F231" s="145"/>
      <c r="G231" s="153">
        <f>SUM(G229:G230)</f>
        <v>0</v>
      </c>
      <c r="H231" s="22" t="e">
        <f>SUM(H229:H230)</f>
        <v>#REF!</v>
      </c>
      <c r="I231" s="26" t="e">
        <f>G231+H231</f>
        <v>#REF!</v>
      </c>
      <c r="J231" s="273"/>
      <c r="K231" s="274"/>
      <c r="L231" s="274"/>
      <c r="M231" s="274"/>
      <c r="N231" s="275"/>
    </row>
    <row r="232" spans="1:14" ht="15.75" x14ac:dyDescent="0.25">
      <c r="A232" s="139" t="s">
        <v>67</v>
      </c>
      <c r="B232" s="137"/>
      <c r="C232" s="138"/>
      <c r="D232" s="137"/>
      <c r="E232" s="137"/>
      <c r="F232" s="138"/>
      <c r="G232" s="153">
        <f>PRODUCT(C232:F232)</f>
        <v>0</v>
      </c>
      <c r="H232" s="22" t="e">
        <f>G232*#REF!</f>
        <v>#REF!</v>
      </c>
      <c r="I232" s="26"/>
      <c r="J232" s="273"/>
      <c r="K232" s="274"/>
      <c r="L232" s="274"/>
      <c r="M232" s="274"/>
      <c r="N232" s="275"/>
    </row>
    <row r="233" spans="1:14" ht="15.75" x14ac:dyDescent="0.25">
      <c r="A233" s="136"/>
      <c r="B233" s="137"/>
      <c r="C233" s="138"/>
      <c r="D233" s="137"/>
      <c r="E233" s="137"/>
      <c r="F233" s="138"/>
      <c r="G233" s="153">
        <f>PRODUCT(C233:F233)</f>
        <v>0</v>
      </c>
      <c r="H233" s="22" t="e">
        <f>G233*#REF!</f>
        <v>#REF!</v>
      </c>
      <c r="I233" s="26"/>
      <c r="J233" s="273"/>
      <c r="K233" s="274"/>
      <c r="L233" s="274"/>
      <c r="M233" s="274"/>
      <c r="N233" s="275"/>
    </row>
    <row r="234" spans="1:14" ht="15.75" x14ac:dyDescent="0.25">
      <c r="A234" s="148" t="s">
        <v>71</v>
      </c>
      <c r="B234" s="149"/>
      <c r="C234" s="226"/>
      <c r="D234" s="227"/>
      <c r="E234" s="227"/>
      <c r="F234" s="226"/>
      <c r="G234" s="228">
        <f>SUM(G232:G233)</f>
        <v>0</v>
      </c>
      <c r="H234" s="24" t="e">
        <f>SUM(H232:H233)</f>
        <v>#REF!</v>
      </c>
      <c r="I234" s="27" t="e">
        <f>G234+H234</f>
        <v>#REF!</v>
      </c>
      <c r="J234" s="276"/>
      <c r="K234" s="277"/>
      <c r="L234" s="277"/>
      <c r="M234" s="277"/>
      <c r="N234" s="278"/>
    </row>
  </sheetData>
  <sheetProtection password="CF09" sheet="1" objects="1" scenarios="1"/>
  <mergeCells count="220">
    <mergeCell ref="J15:N15"/>
    <mergeCell ref="J16:N16"/>
    <mergeCell ref="J17:N17"/>
    <mergeCell ref="J18:N18"/>
    <mergeCell ref="J19:N19"/>
    <mergeCell ref="J20:N20"/>
    <mergeCell ref="J27:N27"/>
    <mergeCell ref="J28:N28"/>
    <mergeCell ref="J29:N29"/>
    <mergeCell ref="J30:N30"/>
    <mergeCell ref="J31:N31"/>
    <mergeCell ref="J32:N32"/>
    <mergeCell ref="J21:N21"/>
    <mergeCell ref="J22:N22"/>
    <mergeCell ref="J23:N23"/>
    <mergeCell ref="J24:N24"/>
    <mergeCell ref="J25:N25"/>
    <mergeCell ref="J26:N26"/>
    <mergeCell ref="J39:N39"/>
    <mergeCell ref="J40:N40"/>
    <mergeCell ref="J41:N41"/>
    <mergeCell ref="J42:N42"/>
    <mergeCell ref="J43:N43"/>
    <mergeCell ref="J44:N44"/>
    <mergeCell ref="J33:N33"/>
    <mergeCell ref="J34:N34"/>
    <mergeCell ref="J35:N35"/>
    <mergeCell ref="J36:N36"/>
    <mergeCell ref="J37:N37"/>
    <mergeCell ref="J38:N38"/>
    <mergeCell ref="J51:N51"/>
    <mergeCell ref="J52:N52"/>
    <mergeCell ref="J53:N53"/>
    <mergeCell ref="J54:N54"/>
    <mergeCell ref="J55:N55"/>
    <mergeCell ref="J56:N56"/>
    <mergeCell ref="J45:N45"/>
    <mergeCell ref="J46:N46"/>
    <mergeCell ref="J47:N47"/>
    <mergeCell ref="J48:N48"/>
    <mergeCell ref="J49:N49"/>
    <mergeCell ref="J50:N50"/>
    <mergeCell ref="J63:N63"/>
    <mergeCell ref="J64:N64"/>
    <mergeCell ref="J65:N65"/>
    <mergeCell ref="J66:N66"/>
    <mergeCell ref="J67:N67"/>
    <mergeCell ref="J68:N68"/>
    <mergeCell ref="J57:N57"/>
    <mergeCell ref="J58:N58"/>
    <mergeCell ref="J59:N59"/>
    <mergeCell ref="J60:N60"/>
    <mergeCell ref="J61:N61"/>
    <mergeCell ref="J62:N62"/>
    <mergeCell ref="J75:N75"/>
    <mergeCell ref="J76:N76"/>
    <mergeCell ref="J77:N77"/>
    <mergeCell ref="J78:N78"/>
    <mergeCell ref="J79:N79"/>
    <mergeCell ref="J80:N80"/>
    <mergeCell ref="J69:N69"/>
    <mergeCell ref="J70:N70"/>
    <mergeCell ref="J71:N71"/>
    <mergeCell ref="J72:N72"/>
    <mergeCell ref="J73:N73"/>
    <mergeCell ref="J74:N74"/>
    <mergeCell ref="J87:N87"/>
    <mergeCell ref="J88:N88"/>
    <mergeCell ref="J89:N89"/>
    <mergeCell ref="J90:N90"/>
    <mergeCell ref="J91:N91"/>
    <mergeCell ref="J92:N92"/>
    <mergeCell ref="J81:N81"/>
    <mergeCell ref="J82:N82"/>
    <mergeCell ref="J83:N83"/>
    <mergeCell ref="J84:N84"/>
    <mergeCell ref="J85:N85"/>
    <mergeCell ref="J86:N86"/>
    <mergeCell ref="J99:N99"/>
    <mergeCell ref="J100:N100"/>
    <mergeCell ref="J101:N101"/>
    <mergeCell ref="J102:N102"/>
    <mergeCell ref="J103:N103"/>
    <mergeCell ref="J104:N104"/>
    <mergeCell ref="J93:N93"/>
    <mergeCell ref="J94:N94"/>
    <mergeCell ref="J95:N95"/>
    <mergeCell ref="J96:N96"/>
    <mergeCell ref="J97:N97"/>
    <mergeCell ref="J98:N98"/>
    <mergeCell ref="J111:N111"/>
    <mergeCell ref="J112:N112"/>
    <mergeCell ref="J113:N113"/>
    <mergeCell ref="J114:N114"/>
    <mergeCell ref="J115:N115"/>
    <mergeCell ref="J116:N116"/>
    <mergeCell ref="J105:N105"/>
    <mergeCell ref="J106:N106"/>
    <mergeCell ref="J107:N107"/>
    <mergeCell ref="J108:N108"/>
    <mergeCell ref="J109:N109"/>
    <mergeCell ref="J110:N110"/>
    <mergeCell ref="J123:N123"/>
    <mergeCell ref="J124:N124"/>
    <mergeCell ref="J125:N125"/>
    <mergeCell ref="J126:N126"/>
    <mergeCell ref="J127:N127"/>
    <mergeCell ref="J134:N134"/>
    <mergeCell ref="J117:N117"/>
    <mergeCell ref="J118:N118"/>
    <mergeCell ref="J119:N119"/>
    <mergeCell ref="J120:N120"/>
    <mergeCell ref="J121:N121"/>
    <mergeCell ref="J122:N122"/>
    <mergeCell ref="J135:N135"/>
    <mergeCell ref="J136:N136"/>
    <mergeCell ref="J137:N137"/>
    <mergeCell ref="J128:N128"/>
    <mergeCell ref="J129:N129"/>
    <mergeCell ref="J130:N130"/>
    <mergeCell ref="J131:N131"/>
    <mergeCell ref="J132:N132"/>
    <mergeCell ref="J133:N133"/>
    <mergeCell ref="J144:N144"/>
    <mergeCell ref="J145:N145"/>
    <mergeCell ref="J146:N146"/>
    <mergeCell ref="J147:N147"/>
    <mergeCell ref="J148:N148"/>
    <mergeCell ref="J149:N149"/>
    <mergeCell ref="J138:N138"/>
    <mergeCell ref="J139:N139"/>
    <mergeCell ref="J140:N140"/>
    <mergeCell ref="J141:N141"/>
    <mergeCell ref="J142:N142"/>
    <mergeCell ref="J143:N143"/>
    <mergeCell ref="J156:N156"/>
    <mergeCell ref="J157:N157"/>
    <mergeCell ref="J158:N158"/>
    <mergeCell ref="J159:N159"/>
    <mergeCell ref="J160:N160"/>
    <mergeCell ref="J161:N161"/>
    <mergeCell ref="J150:N150"/>
    <mergeCell ref="J151:N151"/>
    <mergeCell ref="J152:N152"/>
    <mergeCell ref="J153:N153"/>
    <mergeCell ref="J154:N154"/>
    <mergeCell ref="J155:N155"/>
    <mergeCell ref="J168:N168"/>
    <mergeCell ref="J169:N169"/>
    <mergeCell ref="J170:N170"/>
    <mergeCell ref="J171:N171"/>
    <mergeCell ref="J172:N172"/>
    <mergeCell ref="J173:N173"/>
    <mergeCell ref="J162:N162"/>
    <mergeCell ref="J163:N163"/>
    <mergeCell ref="J164:N164"/>
    <mergeCell ref="J165:N165"/>
    <mergeCell ref="J166:N166"/>
    <mergeCell ref="J167:N167"/>
    <mergeCell ref="J180:N180"/>
    <mergeCell ref="J181:N181"/>
    <mergeCell ref="J182:N182"/>
    <mergeCell ref="J183:N183"/>
    <mergeCell ref="J184:N184"/>
    <mergeCell ref="J185:N185"/>
    <mergeCell ref="J174:N174"/>
    <mergeCell ref="J175:N175"/>
    <mergeCell ref="J176:N176"/>
    <mergeCell ref="J177:N177"/>
    <mergeCell ref="J178:N178"/>
    <mergeCell ref="J179:N179"/>
    <mergeCell ref="J192:N192"/>
    <mergeCell ref="J193:N193"/>
    <mergeCell ref="J194:N194"/>
    <mergeCell ref="J195:N195"/>
    <mergeCell ref="J196:N196"/>
    <mergeCell ref="J197:N197"/>
    <mergeCell ref="J186:N186"/>
    <mergeCell ref="J187:N187"/>
    <mergeCell ref="J188:N188"/>
    <mergeCell ref="J189:N189"/>
    <mergeCell ref="J190:N190"/>
    <mergeCell ref="J191:N191"/>
    <mergeCell ref="J204:N204"/>
    <mergeCell ref="J205:N205"/>
    <mergeCell ref="J206:N206"/>
    <mergeCell ref="J207:N207"/>
    <mergeCell ref="J208:N208"/>
    <mergeCell ref="J209:N209"/>
    <mergeCell ref="J198:N198"/>
    <mergeCell ref="J199:N199"/>
    <mergeCell ref="J200:N200"/>
    <mergeCell ref="J201:N201"/>
    <mergeCell ref="J202:N202"/>
    <mergeCell ref="J203:N203"/>
    <mergeCell ref="J222:N222"/>
    <mergeCell ref="J223:N223"/>
    <mergeCell ref="J216:N216"/>
    <mergeCell ref="J217:N217"/>
    <mergeCell ref="J218:N218"/>
    <mergeCell ref="J219:N219"/>
    <mergeCell ref="J220:N220"/>
    <mergeCell ref="J221:N221"/>
    <mergeCell ref="J210:N210"/>
    <mergeCell ref="J211:N211"/>
    <mergeCell ref="J212:N212"/>
    <mergeCell ref="J213:N213"/>
    <mergeCell ref="J214:N214"/>
    <mergeCell ref="J215:N215"/>
    <mergeCell ref="J230:N230"/>
    <mergeCell ref="J231:N231"/>
    <mergeCell ref="J232:N232"/>
    <mergeCell ref="J233:N233"/>
    <mergeCell ref="J234:N234"/>
    <mergeCell ref="J224:N224"/>
    <mergeCell ref="J225:N225"/>
    <mergeCell ref="J226:N226"/>
    <mergeCell ref="J227:N227"/>
    <mergeCell ref="J228:N228"/>
    <mergeCell ref="J229:N229"/>
  </mergeCells>
  <hyperlinks>
    <hyperlink ref="A3" location="'Variable cost assumptions'!A15" display="Sheep purchases"/>
    <hyperlink ref="B12" location="'Variable cost assumptions'!A224" display="Diversification trading costs"/>
    <hyperlink ref="B11" location="'Variable cost assumptions'!A213" display="Other cashcrop expenses"/>
    <hyperlink ref="B10" location="'Variable cost assumptions'!A202" display="Cashcrop sprays"/>
    <hyperlink ref="B9" location="'Variable cost assumptions'!A191" display="Cashcrop fertiliser &amp; lime"/>
    <hyperlink ref="B8" location="'Variable cost assumptions'!A180" display="Cashcrop seed"/>
    <hyperlink ref="B7" location="'Variable cost assumptions'!A169" display="Other forage expenses"/>
    <hyperlink ref="B6" location="'Variable cost assumptions'!A158" display="Forage sprays"/>
    <hyperlink ref="B5" location="'Variable cost assumptions'!A147" display="Forage fertiliser &amp; lime"/>
    <hyperlink ref="B4" location="'Variable cost assumptions'!A136" display="Forage seed"/>
    <hyperlink ref="B3" location="'Variable cost assumptions'!A125" display="Other dairy expenses"/>
    <hyperlink ref="A12" location="'Variable cost assumptions'!A114" display="Other livestock expenses"/>
    <hyperlink ref="A11" location="'Variable cost assumptions'!A103" display="Vet &amp; Med"/>
    <hyperlink ref="A10" location="'Variable cost assumptions'!A92" display="Seasonal grazings &amp; winterings"/>
    <hyperlink ref="A9" location="'Variable cost assumptions'!A81" display="Roughages"/>
    <hyperlink ref="A8" location="'Variable cost assumptions'!A70" display="Dairy concentrates"/>
    <hyperlink ref="A7" location="'Variable cost assumptions'!A59" display="Beef concentrates"/>
    <hyperlink ref="A6" location="'Variable cost assumptions'!A48" display="Sheep concentrates"/>
    <hyperlink ref="A5" location="'Variable cost assumptions'!A37" display="Dairy cattle purchases"/>
    <hyperlink ref="A4" location="'Variable cost assumptions'!A26" display="Beef cattle purchases"/>
  </hyperlinks>
  <pageMargins left="0.70866141732283472" right="0.70866141732283472" top="0.74803149606299213" bottom="0.74803149606299213" header="0.31496062992125984" footer="0.31496062992125984"/>
  <pageSetup paperSize="9" scale="56" fitToHeight="0" orientation="portrait" r:id="rId1"/>
  <headerFooter>
    <oddFooter>&amp;L&amp;"Arial,Bold"SAC Consulting Confidential&amp;C&amp;D</oddFooter>
  </headerFooter>
  <rowBreaks count="2" manualBreakCount="2">
    <brk id="80" max="13" man="1"/>
    <brk id="157" max="1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23"/>
  <sheetViews>
    <sheetView zoomScale="80" zoomScaleNormal="80" workbookViewId="0">
      <pane ySplit="14" topLeftCell="A196" activePane="bottomLeft" state="frozen"/>
      <selection activeCell="V28" sqref="V28"/>
      <selection pane="bottomLeft" activeCell="F215" sqref="F215"/>
    </sheetView>
  </sheetViews>
  <sheetFormatPr defaultRowHeight="12.75" x14ac:dyDescent="0.2"/>
  <cols>
    <col min="1" max="1" width="40.140625" style="2" bestFit="1" customWidth="1"/>
    <col min="2" max="2" width="16.42578125" customWidth="1"/>
    <col min="3" max="4" width="10.7109375" style="3" customWidth="1"/>
    <col min="6" max="6" width="9.28515625" style="3" bestFit="1" customWidth="1"/>
    <col min="7" max="7" width="10.85546875" style="3" bestFit="1" customWidth="1"/>
    <col min="8" max="8" width="0" hidden="1" customWidth="1"/>
    <col min="9" max="9" width="9.42578125" hidden="1" customWidth="1"/>
    <col min="10" max="10" width="1.7109375" customWidth="1"/>
    <col min="11" max="11" width="14.85546875" bestFit="1" customWidth="1"/>
  </cols>
  <sheetData>
    <row r="1" spans="1:14" s="1" customFormat="1" ht="26.25" x14ac:dyDescent="0.4">
      <c r="A1" s="120" t="s">
        <v>88</v>
      </c>
      <c r="B1" s="121"/>
      <c r="C1" s="121"/>
      <c r="D1" s="121"/>
      <c r="E1" s="121"/>
      <c r="F1" s="121"/>
      <c r="G1" s="122">
        <f>'Farm ID'!B13</f>
        <v>42826</v>
      </c>
      <c r="H1" s="121"/>
      <c r="I1" s="123"/>
      <c r="J1" s="124" t="s">
        <v>220</v>
      </c>
      <c r="K1" s="122">
        <f>'Farm ID'!D13</f>
        <v>43190</v>
      </c>
      <c r="L1" s="121"/>
      <c r="M1" s="121" t="s">
        <v>136</v>
      </c>
      <c r="N1" s="121"/>
    </row>
    <row r="2" spans="1:14" s="63" customFormat="1" ht="15.75" x14ac:dyDescent="0.25">
      <c r="A2" s="255"/>
      <c r="B2" s="255"/>
      <c r="C2" s="255"/>
      <c r="D2" s="255"/>
      <c r="E2" s="255"/>
      <c r="F2" s="255"/>
      <c r="G2" s="256"/>
      <c r="H2" s="255"/>
      <c r="I2" s="257"/>
      <c r="J2" s="258"/>
      <c r="K2" s="256"/>
      <c r="L2" s="255"/>
      <c r="M2" s="255"/>
      <c r="N2" s="255"/>
    </row>
    <row r="3" spans="1:14" s="63" customFormat="1" ht="15.75" x14ac:dyDescent="0.25">
      <c r="A3" s="125" t="s">
        <v>100</v>
      </c>
      <c r="B3" s="125" t="s">
        <v>107</v>
      </c>
      <c r="C3" s="255"/>
      <c r="D3" s="255"/>
      <c r="E3" s="255"/>
      <c r="F3" s="255"/>
      <c r="G3" s="256"/>
      <c r="H3" s="255"/>
      <c r="I3" s="257"/>
      <c r="J3" s="258"/>
      <c r="K3" s="256"/>
      <c r="L3" s="255"/>
      <c r="M3" s="255"/>
      <c r="N3" s="255"/>
    </row>
    <row r="4" spans="1:14" s="63" customFormat="1" ht="15.75" x14ac:dyDescent="0.25">
      <c r="A4" s="126" t="s">
        <v>99</v>
      </c>
      <c r="B4" s="125" t="s">
        <v>105</v>
      </c>
      <c r="C4" s="255"/>
      <c r="D4" s="255"/>
      <c r="E4" s="255"/>
      <c r="F4" s="255"/>
      <c r="G4" s="256"/>
      <c r="H4" s="255"/>
      <c r="I4" s="257"/>
      <c r="J4" s="258"/>
      <c r="K4" s="256"/>
      <c r="L4" s="255"/>
      <c r="M4" s="255"/>
      <c r="N4" s="255"/>
    </row>
    <row r="5" spans="1:14" s="63" customFormat="1" ht="15.75" x14ac:dyDescent="0.25">
      <c r="A5" s="125" t="s">
        <v>101</v>
      </c>
      <c r="B5" s="125" t="s">
        <v>106</v>
      </c>
      <c r="C5" s="255"/>
      <c r="D5" s="255"/>
      <c r="E5" s="255"/>
      <c r="F5" s="255"/>
      <c r="G5" s="256"/>
      <c r="H5" s="255"/>
      <c r="I5" s="257"/>
      <c r="J5" s="258"/>
      <c r="K5" s="256"/>
      <c r="L5" s="255"/>
      <c r="M5" s="255"/>
      <c r="N5" s="255"/>
    </row>
    <row r="6" spans="1:14" s="63" customFormat="1" ht="15.75" x14ac:dyDescent="0.25">
      <c r="A6" s="259" t="s">
        <v>28</v>
      </c>
      <c r="B6" s="125" t="s">
        <v>292</v>
      </c>
      <c r="C6" s="255"/>
      <c r="D6" s="255"/>
      <c r="E6" s="255"/>
      <c r="F6" s="255"/>
      <c r="G6" s="256"/>
      <c r="H6" s="255"/>
      <c r="I6" s="257"/>
      <c r="J6" s="258"/>
      <c r="K6" s="256"/>
      <c r="L6" s="255"/>
      <c r="M6" s="255"/>
      <c r="N6" s="255"/>
    </row>
    <row r="7" spans="1:14" s="63" customFormat="1" ht="15.75" x14ac:dyDescent="0.25">
      <c r="A7" s="259" t="s">
        <v>130</v>
      </c>
      <c r="B7" s="125" t="s">
        <v>30</v>
      </c>
      <c r="C7" s="255"/>
      <c r="D7" s="255"/>
      <c r="E7" s="255"/>
      <c r="F7" s="255"/>
      <c r="G7" s="256"/>
      <c r="H7" s="255"/>
      <c r="I7" s="257"/>
      <c r="J7" s="258"/>
      <c r="K7" s="256"/>
      <c r="L7" s="255"/>
      <c r="M7" s="255"/>
      <c r="N7" s="255"/>
    </row>
    <row r="8" spans="1:14" s="63" customFormat="1" ht="15.75" x14ac:dyDescent="0.25">
      <c r="A8" s="259" t="s">
        <v>48</v>
      </c>
      <c r="B8" s="125" t="s">
        <v>108</v>
      </c>
      <c r="C8" s="255"/>
      <c r="D8" s="255"/>
      <c r="E8" s="255"/>
      <c r="F8" s="255"/>
      <c r="G8" s="256"/>
      <c r="H8" s="255"/>
      <c r="I8" s="257"/>
      <c r="J8" s="258"/>
      <c r="K8" s="256"/>
      <c r="L8" s="255"/>
      <c r="M8" s="255"/>
      <c r="N8" s="255"/>
    </row>
    <row r="9" spans="1:14" s="63" customFormat="1" ht="15.75" x14ac:dyDescent="0.25">
      <c r="A9" s="259" t="s">
        <v>102</v>
      </c>
      <c r="B9" s="125" t="s">
        <v>27</v>
      </c>
      <c r="C9" s="255"/>
      <c r="D9" s="255"/>
      <c r="E9" s="255"/>
      <c r="F9" s="255"/>
      <c r="G9" s="256"/>
      <c r="H9" s="255"/>
      <c r="I9" s="257"/>
      <c r="J9" s="258"/>
      <c r="K9" s="256"/>
      <c r="L9" s="255"/>
      <c r="M9" s="255"/>
      <c r="N9" s="255"/>
    </row>
    <row r="10" spans="1:14" s="63" customFormat="1" ht="15.75" x14ac:dyDescent="0.25">
      <c r="A10" s="259" t="s">
        <v>103</v>
      </c>
      <c r="B10" s="125" t="s">
        <v>31</v>
      </c>
      <c r="C10" s="255"/>
      <c r="D10" s="255"/>
      <c r="E10" s="255"/>
      <c r="F10" s="255"/>
      <c r="G10" s="256"/>
      <c r="H10" s="255"/>
      <c r="I10" s="257"/>
      <c r="J10" s="258"/>
      <c r="K10" s="256"/>
      <c r="L10" s="255"/>
      <c r="M10" s="255"/>
      <c r="N10" s="255"/>
    </row>
    <row r="11" spans="1:14" s="63" customFormat="1" ht="15.75" x14ac:dyDescent="0.25">
      <c r="A11" s="259" t="s">
        <v>29</v>
      </c>
      <c r="B11" s="125" t="s">
        <v>37</v>
      </c>
      <c r="C11" s="255"/>
      <c r="D11" s="255"/>
      <c r="E11" s="255"/>
      <c r="F11" s="255"/>
      <c r="G11" s="256"/>
      <c r="H11" s="255"/>
      <c r="I11" s="257"/>
      <c r="J11" s="258"/>
      <c r="K11" s="256"/>
      <c r="L11" s="255"/>
      <c r="M11" s="255"/>
      <c r="N11" s="255"/>
    </row>
    <row r="12" spans="1:14" s="63" customFormat="1" ht="15.75" x14ac:dyDescent="0.25">
      <c r="A12" s="125" t="s">
        <v>104</v>
      </c>
      <c r="B12" s="255"/>
      <c r="C12" s="255"/>
      <c r="D12" s="255"/>
      <c r="E12" s="255"/>
      <c r="F12" s="255"/>
      <c r="G12" s="256"/>
      <c r="H12" s="255"/>
      <c r="I12" s="257"/>
      <c r="J12" s="258"/>
      <c r="K12" s="256"/>
      <c r="L12" s="255"/>
      <c r="M12" s="255"/>
      <c r="N12" s="255"/>
    </row>
    <row r="13" spans="1:14" s="63" customFormat="1" ht="15.75" x14ac:dyDescent="0.25">
      <c r="A13" s="255"/>
      <c r="B13" s="255"/>
      <c r="C13" s="255"/>
      <c r="D13" s="255"/>
      <c r="E13" s="255"/>
      <c r="F13" s="255"/>
      <c r="G13" s="256"/>
      <c r="H13" s="255"/>
      <c r="I13" s="257"/>
      <c r="J13" s="258"/>
      <c r="K13" s="256"/>
      <c r="L13" s="255"/>
      <c r="M13" s="255"/>
      <c r="N13" s="255"/>
    </row>
    <row r="14" spans="1:14" s="16" customFormat="1" ht="15.75" x14ac:dyDescent="0.25">
      <c r="A14" s="127" t="s">
        <v>56</v>
      </c>
      <c r="B14" s="127"/>
      <c r="C14" s="131"/>
      <c r="D14" s="131" t="s">
        <v>63</v>
      </c>
      <c r="E14" s="131" t="s">
        <v>306</v>
      </c>
      <c r="F14" s="131" t="s">
        <v>8</v>
      </c>
      <c r="G14" s="132" t="s">
        <v>8</v>
      </c>
      <c r="H14" s="133" t="s">
        <v>34</v>
      </c>
      <c r="I14" s="133" t="s">
        <v>4</v>
      </c>
      <c r="J14" s="133"/>
      <c r="K14" s="133"/>
      <c r="L14" s="133" t="s">
        <v>111</v>
      </c>
      <c r="M14" s="133"/>
      <c r="N14" s="127"/>
    </row>
    <row r="15" spans="1:14" s="8" customFormat="1" ht="15.75" x14ac:dyDescent="0.25">
      <c r="A15" s="152" t="s">
        <v>128</v>
      </c>
      <c r="B15" s="134"/>
      <c r="C15" s="135"/>
      <c r="D15" s="135"/>
      <c r="E15" s="134"/>
      <c r="F15" s="135"/>
      <c r="G15" s="145">
        <f>PRODUCT(C15:F15)</f>
        <v>0</v>
      </c>
      <c r="H15" s="17"/>
      <c r="I15" s="18"/>
      <c r="J15" s="279"/>
      <c r="K15" s="280"/>
      <c r="L15" s="280"/>
      <c r="M15" s="280"/>
      <c r="N15" s="281"/>
    </row>
    <row r="16" spans="1:14" s="8" customFormat="1" ht="15.75" x14ac:dyDescent="0.25">
      <c r="A16" s="136" t="s">
        <v>278</v>
      </c>
      <c r="B16" s="137" t="s">
        <v>26</v>
      </c>
      <c r="C16" s="138">
        <v>50</v>
      </c>
      <c r="D16" s="138" t="s">
        <v>279</v>
      </c>
      <c r="E16" s="137">
        <v>8</v>
      </c>
      <c r="F16" s="138"/>
      <c r="G16" s="145">
        <f t="shared" ref="G16:G24" si="0">PRODUCT(C16:F16)</f>
        <v>400</v>
      </c>
      <c r="H16" s="20"/>
      <c r="I16" s="21"/>
      <c r="J16" s="273"/>
      <c r="K16" s="274"/>
      <c r="L16" s="274"/>
      <c r="M16" s="274"/>
      <c r="N16" s="275"/>
    </row>
    <row r="17" spans="1:14" s="8" customFormat="1" ht="15.75" x14ac:dyDescent="0.25">
      <c r="A17" s="136"/>
      <c r="B17" s="137"/>
      <c r="C17" s="138"/>
      <c r="D17" s="138"/>
      <c r="E17" s="137"/>
      <c r="F17" s="138"/>
      <c r="G17" s="145">
        <f t="shared" si="0"/>
        <v>0</v>
      </c>
      <c r="H17" s="20"/>
      <c r="I17" s="21"/>
      <c r="J17" s="273"/>
      <c r="K17" s="274"/>
      <c r="L17" s="274"/>
      <c r="M17" s="274"/>
      <c r="N17" s="275"/>
    </row>
    <row r="18" spans="1:14" s="8" customFormat="1" ht="15.75" x14ac:dyDescent="0.25">
      <c r="A18" s="136"/>
      <c r="B18" s="137"/>
      <c r="C18" s="138"/>
      <c r="D18" s="138"/>
      <c r="E18" s="137"/>
      <c r="F18" s="138"/>
      <c r="G18" s="145">
        <f t="shared" si="0"/>
        <v>0</v>
      </c>
      <c r="H18" s="20"/>
      <c r="I18" s="21"/>
      <c r="J18" s="273"/>
      <c r="K18" s="274"/>
      <c r="L18" s="274"/>
      <c r="M18" s="274"/>
      <c r="N18" s="275"/>
    </row>
    <row r="19" spans="1:14" s="16" customFormat="1" ht="15.75" x14ac:dyDescent="0.25">
      <c r="A19" s="150" t="s">
        <v>70</v>
      </c>
      <c r="B19" s="151"/>
      <c r="C19" s="146"/>
      <c r="D19" s="146"/>
      <c r="E19" s="151"/>
      <c r="F19" s="146"/>
      <c r="G19" s="146">
        <f>SUM(G15:G18)</f>
        <v>400</v>
      </c>
      <c r="H19" s="22"/>
      <c r="I19" s="23"/>
      <c r="J19" s="273"/>
      <c r="K19" s="274"/>
      <c r="L19" s="274"/>
      <c r="M19" s="274"/>
      <c r="N19" s="275"/>
    </row>
    <row r="20" spans="1:14" s="8" customFormat="1" ht="15.75" x14ac:dyDescent="0.25">
      <c r="A20" s="139" t="s">
        <v>66</v>
      </c>
      <c r="B20" s="137"/>
      <c r="C20" s="138"/>
      <c r="D20" s="138"/>
      <c r="E20" s="137"/>
      <c r="F20" s="138"/>
      <c r="G20" s="145">
        <f t="shared" si="0"/>
        <v>0</v>
      </c>
      <c r="H20" s="20"/>
      <c r="I20" s="21"/>
      <c r="J20" s="273"/>
      <c r="K20" s="274"/>
      <c r="L20" s="274"/>
      <c r="M20" s="274"/>
      <c r="N20" s="275"/>
    </row>
    <row r="21" spans="1:14" s="8" customFormat="1" ht="15.75" x14ac:dyDescent="0.25">
      <c r="A21" s="136"/>
      <c r="B21" s="137"/>
      <c r="C21" s="138"/>
      <c r="D21" s="138"/>
      <c r="E21" s="137"/>
      <c r="F21" s="138"/>
      <c r="G21" s="145">
        <f t="shared" si="0"/>
        <v>0</v>
      </c>
      <c r="H21" s="20"/>
      <c r="I21" s="21"/>
      <c r="J21" s="273"/>
      <c r="K21" s="274"/>
      <c r="L21" s="274"/>
      <c r="M21" s="274"/>
      <c r="N21" s="275"/>
    </row>
    <row r="22" spans="1:14" s="16" customFormat="1" ht="15.75" x14ac:dyDescent="0.25">
      <c r="A22" s="150" t="s">
        <v>73</v>
      </c>
      <c r="B22" s="151"/>
      <c r="C22" s="146"/>
      <c r="D22" s="146"/>
      <c r="E22" s="151"/>
      <c r="F22" s="146"/>
      <c r="G22" s="146">
        <f>SUM(G20:G21)</f>
        <v>0</v>
      </c>
      <c r="H22" s="22"/>
      <c r="I22" s="23"/>
      <c r="J22" s="273"/>
      <c r="K22" s="274"/>
      <c r="L22" s="274"/>
      <c r="M22" s="274"/>
      <c r="N22" s="275"/>
    </row>
    <row r="23" spans="1:14" s="8" customFormat="1" ht="15.75" x14ac:dyDescent="0.25">
      <c r="A23" s="139" t="s">
        <v>67</v>
      </c>
      <c r="B23" s="137"/>
      <c r="C23" s="138"/>
      <c r="D23" s="138"/>
      <c r="E23" s="137"/>
      <c r="F23" s="138"/>
      <c r="G23" s="145">
        <f t="shared" si="0"/>
        <v>0</v>
      </c>
      <c r="H23" s="20"/>
      <c r="I23" s="21"/>
      <c r="J23" s="273"/>
      <c r="K23" s="274"/>
      <c r="L23" s="274"/>
      <c r="M23" s="274"/>
      <c r="N23" s="275"/>
    </row>
    <row r="24" spans="1:14" s="8" customFormat="1" ht="15.75" x14ac:dyDescent="0.25">
      <c r="A24" s="136"/>
      <c r="B24" s="137"/>
      <c r="C24" s="138"/>
      <c r="D24" s="138"/>
      <c r="E24" s="137"/>
      <c r="F24" s="138"/>
      <c r="G24" s="145">
        <f t="shared" si="0"/>
        <v>0</v>
      </c>
      <c r="H24" s="20"/>
      <c r="I24" s="21"/>
      <c r="J24" s="273"/>
      <c r="K24" s="274"/>
      <c r="L24" s="274"/>
      <c r="M24" s="274"/>
      <c r="N24" s="275"/>
    </row>
    <row r="25" spans="1:14" s="16" customFormat="1" ht="15.75" x14ac:dyDescent="0.25">
      <c r="A25" s="151" t="s">
        <v>71</v>
      </c>
      <c r="B25" s="151"/>
      <c r="C25" s="146"/>
      <c r="D25" s="146"/>
      <c r="E25" s="151"/>
      <c r="F25" s="146"/>
      <c r="G25" s="147">
        <f>SUM(G23:G24)</f>
        <v>0</v>
      </c>
      <c r="H25" s="22"/>
      <c r="I25" s="25"/>
      <c r="J25" s="276"/>
      <c r="K25" s="277"/>
      <c r="L25" s="277"/>
      <c r="M25" s="277"/>
      <c r="N25" s="278"/>
    </row>
    <row r="26" spans="1:14" s="8" customFormat="1" ht="15.75" x14ac:dyDescent="0.25">
      <c r="A26" s="152" t="s">
        <v>99</v>
      </c>
      <c r="B26" s="134"/>
      <c r="C26" s="135"/>
      <c r="D26" s="135"/>
      <c r="E26" s="134"/>
      <c r="F26" s="135"/>
      <c r="G26" s="145">
        <f>PRODUCT(C26:F26)</f>
        <v>0</v>
      </c>
      <c r="H26" s="17"/>
      <c r="I26" s="18"/>
      <c r="J26" s="279"/>
      <c r="K26" s="280"/>
      <c r="L26" s="280"/>
      <c r="M26" s="280"/>
      <c r="N26" s="281"/>
    </row>
    <row r="27" spans="1:14" s="8" customFormat="1" ht="15.75" x14ac:dyDescent="0.25">
      <c r="A27" s="136"/>
      <c r="B27" s="137"/>
      <c r="C27" s="138"/>
      <c r="D27" s="138"/>
      <c r="E27" s="137"/>
      <c r="F27" s="138">
        <v>26000</v>
      </c>
      <c r="G27" s="145">
        <f t="shared" ref="G27:G35" si="1">PRODUCT(C27:F27)</f>
        <v>26000</v>
      </c>
      <c r="H27" s="20"/>
      <c r="I27" s="21"/>
      <c r="J27" s="273"/>
      <c r="K27" s="274"/>
      <c r="L27" s="274"/>
      <c r="M27" s="274"/>
      <c r="N27" s="275"/>
    </row>
    <row r="28" spans="1:14" s="8" customFormat="1" ht="15.75" x14ac:dyDescent="0.25">
      <c r="A28" s="136"/>
      <c r="B28" s="137"/>
      <c r="C28" s="138"/>
      <c r="D28" s="138"/>
      <c r="E28" s="137"/>
      <c r="F28" s="138"/>
      <c r="G28" s="145">
        <f t="shared" si="1"/>
        <v>0</v>
      </c>
      <c r="H28" s="20"/>
      <c r="I28" s="21"/>
      <c r="J28" s="273"/>
      <c r="K28" s="274"/>
      <c r="L28" s="274"/>
      <c r="M28" s="274"/>
      <c r="N28" s="275"/>
    </row>
    <row r="29" spans="1:14" s="8" customFormat="1" ht="15.75" x14ac:dyDescent="0.25">
      <c r="A29" s="136"/>
      <c r="B29" s="137"/>
      <c r="C29" s="138"/>
      <c r="D29" s="138"/>
      <c r="E29" s="137"/>
      <c r="F29" s="138"/>
      <c r="G29" s="145">
        <f t="shared" si="1"/>
        <v>0</v>
      </c>
      <c r="H29" s="20"/>
      <c r="I29" s="21"/>
      <c r="J29" s="273"/>
      <c r="K29" s="274"/>
      <c r="L29" s="274"/>
      <c r="M29" s="274"/>
      <c r="N29" s="275"/>
    </row>
    <row r="30" spans="1:14" s="16" customFormat="1" ht="15.75" x14ac:dyDescent="0.25">
      <c r="A30" s="150" t="s">
        <v>70</v>
      </c>
      <c r="B30" s="151"/>
      <c r="C30" s="146"/>
      <c r="D30" s="146"/>
      <c r="E30" s="151"/>
      <c r="F30" s="146"/>
      <c r="G30" s="146">
        <f>SUM(G26:G29)</f>
        <v>26000</v>
      </c>
      <c r="H30" s="22"/>
      <c r="I30" s="23"/>
      <c r="J30" s="273"/>
      <c r="K30" s="274"/>
      <c r="L30" s="274"/>
      <c r="M30" s="274"/>
      <c r="N30" s="275"/>
    </row>
    <row r="31" spans="1:14" s="8" customFormat="1" ht="15.75" x14ac:dyDescent="0.25">
      <c r="A31" s="139" t="s">
        <v>66</v>
      </c>
      <c r="B31" s="137"/>
      <c r="C31" s="138"/>
      <c r="D31" s="138"/>
      <c r="E31" s="137"/>
      <c r="F31" s="138"/>
      <c r="G31" s="145">
        <f t="shared" si="1"/>
        <v>0</v>
      </c>
      <c r="H31" s="20"/>
      <c r="I31" s="21"/>
      <c r="J31" s="273"/>
      <c r="K31" s="274"/>
      <c r="L31" s="274"/>
      <c r="M31" s="274"/>
      <c r="N31" s="275"/>
    </row>
    <row r="32" spans="1:14" s="8" customFormat="1" ht="15.75" x14ac:dyDescent="0.25">
      <c r="A32" s="136"/>
      <c r="B32" s="137"/>
      <c r="C32" s="138"/>
      <c r="D32" s="138"/>
      <c r="E32" s="137"/>
      <c r="F32" s="138"/>
      <c r="G32" s="145">
        <f t="shared" si="1"/>
        <v>0</v>
      </c>
      <c r="H32" s="20"/>
      <c r="I32" s="21"/>
      <c r="J32" s="273"/>
      <c r="K32" s="274"/>
      <c r="L32" s="274"/>
      <c r="M32" s="274"/>
      <c r="N32" s="275"/>
    </row>
    <row r="33" spans="1:14" s="16" customFormat="1" ht="15.75" x14ac:dyDescent="0.25">
      <c r="A33" s="150" t="s">
        <v>73</v>
      </c>
      <c r="B33" s="151"/>
      <c r="C33" s="146"/>
      <c r="D33" s="146"/>
      <c r="E33" s="151"/>
      <c r="F33" s="146"/>
      <c r="G33" s="146">
        <f>SUM(G31:G32)</f>
        <v>0</v>
      </c>
      <c r="H33" s="22"/>
      <c r="I33" s="23"/>
      <c r="J33" s="273"/>
      <c r="K33" s="274"/>
      <c r="L33" s="274"/>
      <c r="M33" s="274"/>
      <c r="N33" s="275"/>
    </row>
    <row r="34" spans="1:14" s="8" customFormat="1" ht="15.75" x14ac:dyDescent="0.25">
      <c r="A34" s="139" t="s">
        <v>67</v>
      </c>
      <c r="B34" s="137"/>
      <c r="C34" s="138"/>
      <c r="D34" s="138"/>
      <c r="E34" s="137"/>
      <c r="F34" s="138"/>
      <c r="G34" s="145">
        <f t="shared" si="1"/>
        <v>0</v>
      </c>
      <c r="H34" s="20"/>
      <c r="I34" s="21"/>
      <c r="J34" s="273"/>
      <c r="K34" s="274"/>
      <c r="L34" s="274"/>
      <c r="M34" s="274"/>
      <c r="N34" s="275"/>
    </row>
    <row r="35" spans="1:14" s="8" customFormat="1" ht="15.75" x14ac:dyDescent="0.25">
      <c r="A35" s="136"/>
      <c r="B35" s="137"/>
      <c r="C35" s="138"/>
      <c r="D35" s="138"/>
      <c r="E35" s="137"/>
      <c r="F35" s="138"/>
      <c r="G35" s="145">
        <f t="shared" si="1"/>
        <v>0</v>
      </c>
      <c r="H35" s="20"/>
      <c r="I35" s="21"/>
      <c r="J35" s="273"/>
      <c r="K35" s="274"/>
      <c r="L35" s="274"/>
      <c r="M35" s="274"/>
      <c r="N35" s="275"/>
    </row>
    <row r="36" spans="1:14" s="16" customFormat="1" ht="15.75" x14ac:dyDescent="0.25">
      <c r="A36" s="151" t="s">
        <v>71</v>
      </c>
      <c r="B36" s="151"/>
      <c r="C36" s="146"/>
      <c r="D36" s="146"/>
      <c r="E36" s="151"/>
      <c r="F36" s="146"/>
      <c r="G36" s="147">
        <f>SUM(G34:G35)</f>
        <v>0</v>
      </c>
      <c r="H36" s="24"/>
      <c r="I36" s="25"/>
      <c r="J36" s="276"/>
      <c r="K36" s="277"/>
      <c r="L36" s="277"/>
      <c r="M36" s="277"/>
      <c r="N36" s="278"/>
    </row>
    <row r="37" spans="1:14" ht="15.75" x14ac:dyDescent="0.25">
      <c r="A37" s="152" t="s">
        <v>129</v>
      </c>
      <c r="B37" s="134"/>
      <c r="C37" s="135"/>
      <c r="D37" s="135"/>
      <c r="E37" s="134"/>
      <c r="F37" s="135"/>
      <c r="G37" s="145">
        <f>PRODUCT(C37:F37)</f>
        <v>0</v>
      </c>
      <c r="H37" s="17"/>
      <c r="I37" s="18"/>
      <c r="J37" s="279"/>
      <c r="K37" s="280"/>
      <c r="L37" s="280"/>
      <c r="M37" s="280"/>
      <c r="N37" s="281"/>
    </row>
    <row r="38" spans="1:14" ht="15.75" x14ac:dyDescent="0.25">
      <c r="A38" s="136"/>
      <c r="B38" s="137"/>
      <c r="C38" s="138"/>
      <c r="D38" s="138"/>
      <c r="E38" s="137"/>
      <c r="F38" s="138"/>
      <c r="G38" s="145">
        <f t="shared" ref="G38:G46" si="2">PRODUCT(C38:F38)</f>
        <v>0</v>
      </c>
      <c r="H38" s="20"/>
      <c r="I38" s="21"/>
      <c r="J38" s="273"/>
      <c r="K38" s="274"/>
      <c r="L38" s="274"/>
      <c r="M38" s="274"/>
      <c r="N38" s="275"/>
    </row>
    <row r="39" spans="1:14" ht="15.75" x14ac:dyDescent="0.25">
      <c r="A39" s="136"/>
      <c r="B39" s="137"/>
      <c r="C39" s="138"/>
      <c r="D39" s="138"/>
      <c r="E39" s="137"/>
      <c r="F39" s="138"/>
      <c r="G39" s="145">
        <f t="shared" si="2"/>
        <v>0</v>
      </c>
      <c r="H39" s="20"/>
      <c r="I39" s="21"/>
      <c r="J39" s="273"/>
      <c r="K39" s="274"/>
      <c r="L39" s="274"/>
      <c r="M39" s="274"/>
      <c r="N39" s="275"/>
    </row>
    <row r="40" spans="1:14" ht="15.75" x14ac:dyDescent="0.25">
      <c r="A40" s="136"/>
      <c r="B40" s="137"/>
      <c r="C40" s="138"/>
      <c r="D40" s="138"/>
      <c r="E40" s="137"/>
      <c r="F40" s="138"/>
      <c r="G40" s="145">
        <f t="shared" si="2"/>
        <v>0</v>
      </c>
      <c r="H40" s="20"/>
      <c r="I40" s="21"/>
      <c r="J40" s="273"/>
      <c r="K40" s="274"/>
      <c r="L40" s="274"/>
      <c r="M40" s="274"/>
      <c r="N40" s="275"/>
    </row>
    <row r="41" spans="1:14" ht="15.75" x14ac:dyDescent="0.25">
      <c r="A41" s="150" t="s">
        <v>70</v>
      </c>
      <c r="B41" s="151"/>
      <c r="C41" s="146"/>
      <c r="D41" s="146"/>
      <c r="E41" s="151"/>
      <c r="F41" s="146"/>
      <c r="G41" s="146">
        <f>SUM(G37:G40)</f>
        <v>0</v>
      </c>
      <c r="H41" s="22"/>
      <c r="I41" s="23"/>
      <c r="J41" s="273"/>
      <c r="K41" s="274"/>
      <c r="L41" s="274"/>
      <c r="M41" s="274"/>
      <c r="N41" s="275"/>
    </row>
    <row r="42" spans="1:14" ht="15.75" x14ac:dyDescent="0.25">
      <c r="A42" s="139" t="s">
        <v>66</v>
      </c>
      <c r="B42" s="137"/>
      <c r="C42" s="138"/>
      <c r="D42" s="138"/>
      <c r="E42" s="137"/>
      <c r="F42" s="138"/>
      <c r="G42" s="145">
        <f t="shared" si="2"/>
        <v>0</v>
      </c>
      <c r="H42" s="20"/>
      <c r="I42" s="21"/>
      <c r="J42" s="273"/>
      <c r="K42" s="274"/>
      <c r="L42" s="274"/>
      <c r="M42" s="274"/>
      <c r="N42" s="275"/>
    </row>
    <row r="43" spans="1:14" ht="15.75" x14ac:dyDescent="0.25">
      <c r="A43" s="136"/>
      <c r="B43" s="137"/>
      <c r="C43" s="138"/>
      <c r="D43" s="138"/>
      <c r="E43" s="137"/>
      <c r="F43" s="138"/>
      <c r="G43" s="145">
        <f t="shared" si="2"/>
        <v>0</v>
      </c>
      <c r="H43" s="20"/>
      <c r="I43" s="21"/>
      <c r="J43" s="273"/>
      <c r="K43" s="274"/>
      <c r="L43" s="274"/>
      <c r="M43" s="274"/>
      <c r="N43" s="275"/>
    </row>
    <row r="44" spans="1:14" ht="15.75" x14ac:dyDescent="0.25">
      <c r="A44" s="150" t="s">
        <v>73</v>
      </c>
      <c r="B44" s="151"/>
      <c r="C44" s="146"/>
      <c r="D44" s="146"/>
      <c r="E44" s="151"/>
      <c r="F44" s="146"/>
      <c r="G44" s="146">
        <f>SUM(G42:G43)</f>
        <v>0</v>
      </c>
      <c r="H44" s="22"/>
      <c r="I44" s="23"/>
      <c r="J44" s="273"/>
      <c r="K44" s="274"/>
      <c r="L44" s="274"/>
      <c r="M44" s="274"/>
      <c r="N44" s="275"/>
    </row>
    <row r="45" spans="1:14" ht="15.75" x14ac:dyDescent="0.25">
      <c r="A45" s="139" t="s">
        <v>67</v>
      </c>
      <c r="B45" s="137"/>
      <c r="C45" s="138"/>
      <c r="D45" s="138"/>
      <c r="E45" s="137"/>
      <c r="F45" s="138"/>
      <c r="G45" s="145">
        <f t="shared" si="2"/>
        <v>0</v>
      </c>
      <c r="H45" s="20"/>
      <c r="I45" s="21"/>
      <c r="J45" s="273"/>
      <c r="K45" s="274"/>
      <c r="L45" s="274"/>
      <c r="M45" s="274"/>
      <c r="N45" s="275"/>
    </row>
    <row r="46" spans="1:14" ht="15.75" x14ac:dyDescent="0.25">
      <c r="A46" s="136"/>
      <c r="B46" s="137"/>
      <c r="C46" s="138"/>
      <c r="D46" s="138"/>
      <c r="E46" s="137"/>
      <c r="F46" s="138"/>
      <c r="G46" s="145">
        <f t="shared" si="2"/>
        <v>0</v>
      </c>
      <c r="H46" s="20"/>
      <c r="I46" s="21"/>
      <c r="J46" s="273"/>
      <c r="K46" s="274"/>
      <c r="L46" s="274"/>
      <c r="M46" s="274"/>
      <c r="N46" s="275"/>
    </row>
    <row r="47" spans="1:14" ht="15.75" x14ac:dyDescent="0.25">
      <c r="A47" s="151" t="s">
        <v>71</v>
      </c>
      <c r="B47" s="151"/>
      <c r="C47" s="146"/>
      <c r="D47" s="146"/>
      <c r="E47" s="151"/>
      <c r="F47" s="146"/>
      <c r="G47" s="147">
        <f>SUM(G45:G46)</f>
        <v>0</v>
      </c>
      <c r="H47" s="24"/>
      <c r="I47" s="25"/>
      <c r="J47" s="276"/>
      <c r="K47" s="277"/>
      <c r="L47" s="277"/>
      <c r="M47" s="277"/>
      <c r="N47" s="278"/>
    </row>
    <row r="48" spans="1:14" ht="15.75" x14ac:dyDescent="0.25">
      <c r="A48" s="152" t="s">
        <v>28</v>
      </c>
      <c r="B48" s="134"/>
      <c r="C48" s="135"/>
      <c r="D48" s="135"/>
      <c r="E48" s="134"/>
      <c r="F48" s="135"/>
      <c r="G48" s="145">
        <f>PRODUCT(C48:F48)</f>
        <v>0</v>
      </c>
      <c r="H48" s="17"/>
      <c r="I48" s="18"/>
      <c r="J48" s="279"/>
      <c r="K48" s="280"/>
      <c r="L48" s="280"/>
      <c r="M48" s="280"/>
      <c r="N48" s="281"/>
    </row>
    <row r="49" spans="1:14" ht="15.75" x14ac:dyDescent="0.25">
      <c r="A49" s="136"/>
      <c r="B49" s="137"/>
      <c r="C49" s="138"/>
      <c r="D49" s="138"/>
      <c r="E49" s="137"/>
      <c r="F49" s="138">
        <v>5000</v>
      </c>
      <c r="G49" s="145">
        <f t="shared" ref="G49:G57" si="3">PRODUCT(C49:F49)</f>
        <v>5000</v>
      </c>
      <c r="H49" s="20"/>
      <c r="I49" s="21"/>
      <c r="J49" s="273"/>
      <c r="K49" s="274"/>
      <c r="L49" s="274"/>
      <c r="M49" s="274"/>
      <c r="N49" s="275"/>
    </row>
    <row r="50" spans="1:14" ht="15.75" x14ac:dyDescent="0.25">
      <c r="A50" s="136"/>
      <c r="B50" s="137"/>
      <c r="C50" s="138"/>
      <c r="D50" s="138"/>
      <c r="E50" s="137"/>
      <c r="F50" s="138"/>
      <c r="G50" s="145">
        <f t="shared" si="3"/>
        <v>0</v>
      </c>
      <c r="H50" s="20"/>
      <c r="I50" s="21"/>
      <c r="J50" s="273"/>
      <c r="K50" s="274"/>
      <c r="L50" s="274"/>
      <c r="M50" s="274"/>
      <c r="N50" s="275"/>
    </row>
    <row r="51" spans="1:14" ht="15.75" x14ac:dyDescent="0.25">
      <c r="A51" s="136"/>
      <c r="B51" s="137"/>
      <c r="C51" s="138"/>
      <c r="D51" s="138"/>
      <c r="E51" s="137"/>
      <c r="F51" s="138"/>
      <c r="G51" s="145">
        <f t="shared" si="3"/>
        <v>0</v>
      </c>
      <c r="H51" s="20"/>
      <c r="I51" s="21"/>
      <c r="J51" s="273"/>
      <c r="K51" s="274"/>
      <c r="L51" s="274"/>
      <c r="M51" s="274"/>
      <c r="N51" s="275"/>
    </row>
    <row r="52" spans="1:14" ht="15.75" x14ac:dyDescent="0.25">
      <c r="A52" s="150" t="s">
        <v>70</v>
      </c>
      <c r="B52" s="151"/>
      <c r="C52" s="146"/>
      <c r="D52" s="146"/>
      <c r="E52" s="151"/>
      <c r="F52" s="146"/>
      <c r="G52" s="146">
        <f>SUM(G48:G51)</f>
        <v>5000</v>
      </c>
      <c r="H52" s="22"/>
      <c r="I52" s="23"/>
      <c r="J52" s="273"/>
      <c r="K52" s="274"/>
      <c r="L52" s="274"/>
      <c r="M52" s="274"/>
      <c r="N52" s="275"/>
    </row>
    <row r="53" spans="1:14" ht="15.75" x14ac:dyDescent="0.25">
      <c r="A53" s="139" t="s">
        <v>66</v>
      </c>
      <c r="B53" s="137"/>
      <c r="C53" s="138"/>
      <c r="D53" s="138"/>
      <c r="E53" s="137"/>
      <c r="F53" s="138"/>
      <c r="G53" s="145">
        <f t="shared" si="3"/>
        <v>0</v>
      </c>
      <c r="H53" s="20"/>
      <c r="I53" s="21"/>
      <c r="J53" s="273"/>
      <c r="K53" s="274"/>
      <c r="L53" s="274"/>
      <c r="M53" s="274"/>
      <c r="N53" s="275"/>
    </row>
    <row r="54" spans="1:14" ht="15.75" x14ac:dyDescent="0.25">
      <c r="A54" s="136"/>
      <c r="B54" s="137"/>
      <c r="C54" s="138"/>
      <c r="D54" s="138"/>
      <c r="E54" s="137"/>
      <c r="F54" s="138"/>
      <c r="G54" s="145">
        <f t="shared" si="3"/>
        <v>0</v>
      </c>
      <c r="H54" s="20"/>
      <c r="I54" s="21"/>
      <c r="J54" s="273"/>
      <c r="K54" s="274"/>
      <c r="L54" s="274"/>
      <c r="M54" s="274"/>
      <c r="N54" s="275"/>
    </row>
    <row r="55" spans="1:14" ht="15.75" x14ac:dyDescent="0.25">
      <c r="A55" s="150" t="s">
        <v>73</v>
      </c>
      <c r="B55" s="151"/>
      <c r="C55" s="146"/>
      <c r="D55" s="146"/>
      <c r="E55" s="151"/>
      <c r="F55" s="146"/>
      <c r="G55" s="146">
        <f>SUM(G53:G54)</f>
        <v>0</v>
      </c>
      <c r="H55" s="22"/>
      <c r="I55" s="23"/>
      <c r="J55" s="273"/>
      <c r="K55" s="274"/>
      <c r="L55" s="274"/>
      <c r="M55" s="274"/>
      <c r="N55" s="275"/>
    </row>
    <row r="56" spans="1:14" ht="15.75" x14ac:dyDescent="0.25">
      <c r="A56" s="139" t="s">
        <v>67</v>
      </c>
      <c r="B56" s="137"/>
      <c r="C56" s="138"/>
      <c r="D56" s="138"/>
      <c r="E56" s="137"/>
      <c r="F56" s="138"/>
      <c r="G56" s="145">
        <f t="shared" si="3"/>
        <v>0</v>
      </c>
      <c r="H56" s="20"/>
      <c r="I56" s="21"/>
      <c r="J56" s="273"/>
      <c r="K56" s="274"/>
      <c r="L56" s="274"/>
      <c r="M56" s="274"/>
      <c r="N56" s="275"/>
    </row>
    <row r="57" spans="1:14" ht="15.75" x14ac:dyDescent="0.25">
      <c r="A57" s="136"/>
      <c r="B57" s="137"/>
      <c r="C57" s="138"/>
      <c r="D57" s="138"/>
      <c r="E57" s="137"/>
      <c r="F57" s="138"/>
      <c r="G57" s="145">
        <f t="shared" si="3"/>
        <v>0</v>
      </c>
      <c r="H57" s="20"/>
      <c r="I57" s="21"/>
      <c r="J57" s="273"/>
      <c r="K57" s="274"/>
      <c r="L57" s="274"/>
      <c r="M57" s="274"/>
      <c r="N57" s="275"/>
    </row>
    <row r="58" spans="1:14" ht="15.75" x14ac:dyDescent="0.25">
      <c r="A58" s="151" t="s">
        <v>71</v>
      </c>
      <c r="B58" s="151"/>
      <c r="C58" s="146"/>
      <c r="D58" s="146"/>
      <c r="E58" s="151"/>
      <c r="F58" s="146"/>
      <c r="G58" s="147">
        <f>SUM(G56:G57)</f>
        <v>0</v>
      </c>
      <c r="H58" s="24"/>
      <c r="I58" s="25"/>
      <c r="J58" s="276"/>
      <c r="K58" s="277"/>
      <c r="L58" s="277"/>
      <c r="M58" s="277"/>
      <c r="N58" s="278"/>
    </row>
    <row r="59" spans="1:14" ht="15.75" x14ac:dyDescent="0.25">
      <c r="A59" s="152" t="s">
        <v>130</v>
      </c>
      <c r="B59" s="134"/>
      <c r="C59" s="135"/>
      <c r="D59" s="135"/>
      <c r="E59" s="134"/>
      <c r="F59" s="135"/>
      <c r="G59" s="145">
        <f>PRODUCT(C59:F59)</f>
        <v>0</v>
      </c>
      <c r="H59" s="17"/>
      <c r="I59" s="18"/>
      <c r="J59" s="279"/>
      <c r="K59" s="280"/>
      <c r="L59" s="280"/>
      <c r="M59" s="280"/>
      <c r="N59" s="281"/>
    </row>
    <row r="60" spans="1:14" ht="15.75" x14ac:dyDescent="0.25">
      <c r="A60" s="136"/>
      <c r="B60" s="137"/>
      <c r="C60" s="138"/>
      <c r="D60" s="138"/>
      <c r="E60" s="137"/>
      <c r="F60" s="138">
        <v>1000</v>
      </c>
      <c r="G60" s="145">
        <f t="shared" ref="G60:G68" si="4">PRODUCT(C60:F60)</f>
        <v>1000</v>
      </c>
      <c r="H60" s="20"/>
      <c r="I60" s="21"/>
      <c r="J60" s="273"/>
      <c r="K60" s="274"/>
      <c r="L60" s="274"/>
      <c r="M60" s="274"/>
      <c r="N60" s="275"/>
    </row>
    <row r="61" spans="1:14" ht="15.75" x14ac:dyDescent="0.25">
      <c r="A61" s="136"/>
      <c r="B61" s="137"/>
      <c r="C61" s="138"/>
      <c r="D61" s="138"/>
      <c r="E61" s="137"/>
      <c r="F61" s="138"/>
      <c r="G61" s="145">
        <f t="shared" si="4"/>
        <v>0</v>
      </c>
      <c r="H61" s="20"/>
      <c r="I61" s="21"/>
      <c r="J61" s="273"/>
      <c r="K61" s="274"/>
      <c r="L61" s="274"/>
      <c r="M61" s="274"/>
      <c r="N61" s="275"/>
    </row>
    <row r="62" spans="1:14" ht="15.75" x14ac:dyDescent="0.25">
      <c r="A62" s="136"/>
      <c r="B62" s="137"/>
      <c r="C62" s="138"/>
      <c r="D62" s="138"/>
      <c r="E62" s="137"/>
      <c r="F62" s="138"/>
      <c r="G62" s="145">
        <f t="shared" si="4"/>
        <v>0</v>
      </c>
      <c r="H62" s="20"/>
      <c r="I62" s="21"/>
      <c r="J62" s="273"/>
      <c r="K62" s="274"/>
      <c r="L62" s="274"/>
      <c r="M62" s="274"/>
      <c r="N62" s="275"/>
    </row>
    <row r="63" spans="1:14" ht="15.75" x14ac:dyDescent="0.25">
      <c r="A63" s="150" t="s">
        <v>70</v>
      </c>
      <c r="B63" s="151"/>
      <c r="C63" s="146"/>
      <c r="D63" s="146"/>
      <c r="E63" s="151"/>
      <c r="F63" s="146"/>
      <c r="G63" s="146">
        <f>SUM(G59:G62)</f>
        <v>1000</v>
      </c>
      <c r="H63" s="22"/>
      <c r="I63" s="23"/>
      <c r="J63" s="273"/>
      <c r="K63" s="274"/>
      <c r="L63" s="274"/>
      <c r="M63" s="274"/>
      <c r="N63" s="275"/>
    </row>
    <row r="64" spans="1:14" ht="15.75" x14ac:dyDescent="0.25">
      <c r="A64" s="139" t="s">
        <v>66</v>
      </c>
      <c r="B64" s="137"/>
      <c r="C64" s="138"/>
      <c r="D64" s="138"/>
      <c r="E64" s="137"/>
      <c r="F64" s="138"/>
      <c r="G64" s="145">
        <f t="shared" si="4"/>
        <v>0</v>
      </c>
      <c r="H64" s="20"/>
      <c r="I64" s="21"/>
      <c r="J64" s="273"/>
      <c r="K64" s="274"/>
      <c r="L64" s="274"/>
      <c r="M64" s="274"/>
      <c r="N64" s="275"/>
    </row>
    <row r="65" spans="1:14" ht="15.75" x14ac:dyDescent="0.25">
      <c r="A65" s="136"/>
      <c r="B65" s="137"/>
      <c r="C65" s="138"/>
      <c r="D65" s="138"/>
      <c r="E65" s="137"/>
      <c r="F65" s="138"/>
      <c r="G65" s="145">
        <f t="shared" si="4"/>
        <v>0</v>
      </c>
      <c r="H65" s="20"/>
      <c r="I65" s="21"/>
      <c r="J65" s="273"/>
      <c r="K65" s="274"/>
      <c r="L65" s="274"/>
      <c r="M65" s="274"/>
      <c r="N65" s="275"/>
    </row>
    <row r="66" spans="1:14" ht="15.75" x14ac:dyDescent="0.25">
      <c r="A66" s="150" t="s">
        <v>73</v>
      </c>
      <c r="B66" s="151"/>
      <c r="C66" s="146"/>
      <c r="D66" s="146"/>
      <c r="E66" s="151"/>
      <c r="F66" s="146"/>
      <c r="G66" s="146">
        <f>SUM(G64:G65)</f>
        <v>0</v>
      </c>
      <c r="H66" s="22"/>
      <c r="I66" s="23"/>
      <c r="J66" s="273"/>
      <c r="K66" s="274"/>
      <c r="L66" s="274"/>
      <c r="M66" s="274"/>
      <c r="N66" s="275"/>
    </row>
    <row r="67" spans="1:14" ht="15.75" x14ac:dyDescent="0.25">
      <c r="A67" s="139" t="s">
        <v>67</v>
      </c>
      <c r="B67" s="137"/>
      <c r="C67" s="138"/>
      <c r="D67" s="138"/>
      <c r="E67" s="137"/>
      <c r="F67" s="138"/>
      <c r="G67" s="145">
        <f t="shared" si="4"/>
        <v>0</v>
      </c>
      <c r="H67" s="20"/>
      <c r="I67" s="21"/>
      <c r="J67" s="273"/>
      <c r="K67" s="274"/>
      <c r="L67" s="274"/>
      <c r="M67" s="274"/>
      <c r="N67" s="275"/>
    </row>
    <row r="68" spans="1:14" ht="15.75" x14ac:dyDescent="0.25">
      <c r="A68" s="136"/>
      <c r="B68" s="137"/>
      <c r="C68" s="138"/>
      <c r="D68" s="138"/>
      <c r="E68" s="137"/>
      <c r="F68" s="138"/>
      <c r="G68" s="145">
        <f t="shared" si="4"/>
        <v>0</v>
      </c>
      <c r="H68" s="20"/>
      <c r="I68" s="21"/>
      <c r="J68" s="273"/>
      <c r="K68" s="274"/>
      <c r="L68" s="274"/>
      <c r="M68" s="274"/>
      <c r="N68" s="275"/>
    </row>
    <row r="69" spans="1:14" ht="15.75" x14ac:dyDescent="0.25">
      <c r="A69" s="151" t="s">
        <v>71</v>
      </c>
      <c r="B69" s="151"/>
      <c r="C69" s="146"/>
      <c r="D69" s="146"/>
      <c r="E69" s="151"/>
      <c r="F69" s="146"/>
      <c r="G69" s="147">
        <f>SUM(G67:G68)</f>
        <v>0</v>
      </c>
      <c r="H69" s="24"/>
      <c r="I69" s="25"/>
      <c r="J69" s="276"/>
      <c r="K69" s="277"/>
      <c r="L69" s="277"/>
      <c r="M69" s="277"/>
      <c r="N69" s="278"/>
    </row>
    <row r="70" spans="1:14" ht="15.75" x14ac:dyDescent="0.25">
      <c r="A70" s="152" t="s">
        <v>48</v>
      </c>
      <c r="B70" s="134"/>
      <c r="C70" s="135"/>
      <c r="D70" s="135"/>
      <c r="E70" s="134"/>
      <c r="F70" s="135"/>
      <c r="G70" s="145">
        <f>PRODUCT(C70:F70)</f>
        <v>0</v>
      </c>
      <c r="H70" s="17"/>
      <c r="I70" s="18"/>
      <c r="J70" s="279"/>
      <c r="K70" s="280"/>
      <c r="L70" s="280"/>
      <c r="M70" s="280"/>
      <c r="N70" s="281"/>
    </row>
    <row r="71" spans="1:14" ht="15.75" x14ac:dyDescent="0.25">
      <c r="A71" s="136"/>
      <c r="B71" s="137"/>
      <c r="C71" s="138"/>
      <c r="D71" s="138"/>
      <c r="E71" s="137"/>
      <c r="F71" s="138">
        <v>1500</v>
      </c>
      <c r="G71" s="145">
        <f t="shared" ref="G71:G79" si="5">PRODUCT(C71:F71)</f>
        <v>1500</v>
      </c>
      <c r="H71" s="20"/>
      <c r="I71" s="21"/>
      <c r="J71" s="273"/>
      <c r="K71" s="274"/>
      <c r="L71" s="274"/>
      <c r="M71" s="274"/>
      <c r="N71" s="275"/>
    </row>
    <row r="72" spans="1:14" ht="15.75" x14ac:dyDescent="0.25">
      <c r="A72" s="136"/>
      <c r="B72" s="137"/>
      <c r="C72" s="138"/>
      <c r="D72" s="138"/>
      <c r="E72" s="137"/>
      <c r="F72" s="138"/>
      <c r="G72" s="145">
        <f t="shared" si="5"/>
        <v>0</v>
      </c>
      <c r="H72" s="20"/>
      <c r="I72" s="21"/>
      <c r="J72" s="273"/>
      <c r="K72" s="274"/>
      <c r="L72" s="274"/>
      <c r="M72" s="274"/>
      <c r="N72" s="275"/>
    </row>
    <row r="73" spans="1:14" ht="15.75" x14ac:dyDescent="0.25">
      <c r="A73" s="136"/>
      <c r="B73" s="137"/>
      <c r="C73" s="138"/>
      <c r="D73" s="138"/>
      <c r="E73" s="137"/>
      <c r="F73" s="138"/>
      <c r="G73" s="145">
        <f t="shared" si="5"/>
        <v>0</v>
      </c>
      <c r="H73" s="20"/>
      <c r="I73" s="21"/>
      <c r="J73" s="273"/>
      <c r="K73" s="274"/>
      <c r="L73" s="274"/>
      <c r="M73" s="274"/>
      <c r="N73" s="275"/>
    </row>
    <row r="74" spans="1:14" ht="15.75" x14ac:dyDescent="0.25">
      <c r="A74" s="150" t="s">
        <v>70</v>
      </c>
      <c r="B74" s="151"/>
      <c r="C74" s="146"/>
      <c r="D74" s="146"/>
      <c r="E74" s="151"/>
      <c r="F74" s="146"/>
      <c r="G74" s="146">
        <f>SUM(G70:G73)</f>
        <v>1500</v>
      </c>
      <c r="H74" s="22"/>
      <c r="I74" s="23"/>
      <c r="J74" s="273"/>
      <c r="K74" s="274"/>
      <c r="L74" s="274"/>
      <c r="M74" s="274"/>
      <c r="N74" s="275"/>
    </row>
    <row r="75" spans="1:14" ht="15.75" x14ac:dyDescent="0.25">
      <c r="A75" s="139" t="s">
        <v>66</v>
      </c>
      <c r="B75" s="137"/>
      <c r="C75" s="138"/>
      <c r="D75" s="138"/>
      <c r="E75" s="137"/>
      <c r="F75" s="138"/>
      <c r="G75" s="145">
        <f t="shared" si="5"/>
        <v>0</v>
      </c>
      <c r="H75" s="20"/>
      <c r="I75" s="21"/>
      <c r="J75" s="273"/>
      <c r="K75" s="274"/>
      <c r="L75" s="274"/>
      <c r="M75" s="274"/>
      <c r="N75" s="275"/>
    </row>
    <row r="76" spans="1:14" ht="15.75" x14ac:dyDescent="0.25">
      <c r="A76" s="136"/>
      <c r="B76" s="137"/>
      <c r="C76" s="138"/>
      <c r="D76" s="138"/>
      <c r="E76" s="137"/>
      <c r="F76" s="138"/>
      <c r="G76" s="145">
        <f t="shared" si="5"/>
        <v>0</v>
      </c>
      <c r="H76" s="20"/>
      <c r="I76" s="21"/>
      <c r="J76" s="273"/>
      <c r="K76" s="274"/>
      <c r="L76" s="274"/>
      <c r="M76" s="274"/>
      <c r="N76" s="275"/>
    </row>
    <row r="77" spans="1:14" ht="15.75" x14ac:dyDescent="0.25">
      <c r="A77" s="150" t="s">
        <v>73</v>
      </c>
      <c r="B77" s="151"/>
      <c r="C77" s="146"/>
      <c r="D77" s="146"/>
      <c r="E77" s="151"/>
      <c r="F77" s="146"/>
      <c r="G77" s="146">
        <f>SUM(G75:G76)</f>
        <v>0</v>
      </c>
      <c r="H77" s="22"/>
      <c r="I77" s="23"/>
      <c r="J77" s="273"/>
      <c r="K77" s="274"/>
      <c r="L77" s="274"/>
      <c r="M77" s="274"/>
      <c r="N77" s="275"/>
    </row>
    <row r="78" spans="1:14" ht="15.75" x14ac:dyDescent="0.25">
      <c r="A78" s="139" t="s">
        <v>67</v>
      </c>
      <c r="B78" s="137"/>
      <c r="C78" s="138"/>
      <c r="D78" s="138"/>
      <c r="E78" s="137"/>
      <c r="F78" s="138"/>
      <c r="G78" s="145">
        <f t="shared" si="5"/>
        <v>0</v>
      </c>
      <c r="H78" s="20"/>
      <c r="I78" s="21"/>
      <c r="J78" s="273"/>
      <c r="K78" s="274"/>
      <c r="L78" s="274"/>
      <c r="M78" s="274"/>
      <c r="N78" s="275"/>
    </row>
    <row r="79" spans="1:14" ht="15.75" x14ac:dyDescent="0.25">
      <c r="A79" s="136"/>
      <c r="B79" s="137"/>
      <c r="C79" s="138"/>
      <c r="D79" s="138"/>
      <c r="E79" s="137"/>
      <c r="F79" s="138"/>
      <c r="G79" s="145">
        <f t="shared" si="5"/>
        <v>0</v>
      </c>
      <c r="H79" s="20"/>
      <c r="I79" s="21"/>
      <c r="J79" s="273"/>
      <c r="K79" s="274"/>
      <c r="L79" s="274"/>
      <c r="M79" s="274"/>
      <c r="N79" s="275"/>
    </row>
    <row r="80" spans="1:14" ht="15.75" x14ac:dyDescent="0.25">
      <c r="A80" s="151" t="s">
        <v>71</v>
      </c>
      <c r="B80" s="151"/>
      <c r="C80" s="146"/>
      <c r="D80" s="146"/>
      <c r="E80" s="151"/>
      <c r="F80" s="146"/>
      <c r="G80" s="147">
        <f>SUM(G78:G79)</f>
        <v>0</v>
      </c>
      <c r="H80" s="24"/>
      <c r="I80" s="25"/>
      <c r="J80" s="276"/>
      <c r="K80" s="277"/>
      <c r="L80" s="277"/>
      <c r="M80" s="277"/>
      <c r="N80" s="278"/>
    </row>
    <row r="81" spans="1:14" ht="15.75" x14ac:dyDescent="0.25">
      <c r="A81" s="152" t="s">
        <v>131</v>
      </c>
      <c r="B81" s="134"/>
      <c r="C81" s="135"/>
      <c r="D81" s="135"/>
      <c r="E81" s="134"/>
      <c r="F81" s="135">
        <v>4000</v>
      </c>
      <c r="G81" s="145">
        <f>PRODUCT(C81:F81)</f>
        <v>4000</v>
      </c>
      <c r="H81" s="17"/>
      <c r="I81" s="18"/>
      <c r="J81" s="279"/>
      <c r="K81" s="280"/>
      <c r="L81" s="280"/>
      <c r="M81" s="280"/>
      <c r="N81" s="281"/>
    </row>
    <row r="82" spans="1:14" ht="15.75" x14ac:dyDescent="0.25">
      <c r="A82" s="136"/>
      <c r="B82" s="137"/>
      <c r="C82" s="138"/>
      <c r="D82" s="138"/>
      <c r="E82" s="137"/>
      <c r="F82" s="138"/>
      <c r="G82" s="145">
        <f t="shared" ref="G82:G90" si="6">PRODUCT(C82:F82)</f>
        <v>0</v>
      </c>
      <c r="H82" s="20"/>
      <c r="I82" s="21"/>
      <c r="J82" s="273"/>
      <c r="K82" s="274"/>
      <c r="L82" s="274"/>
      <c r="M82" s="274"/>
      <c r="N82" s="275"/>
    </row>
    <row r="83" spans="1:14" ht="15.75" x14ac:dyDescent="0.25">
      <c r="A83" s="136"/>
      <c r="B83" s="137"/>
      <c r="C83" s="138"/>
      <c r="D83" s="138"/>
      <c r="E83" s="137"/>
      <c r="F83" s="138"/>
      <c r="G83" s="145">
        <f t="shared" si="6"/>
        <v>0</v>
      </c>
      <c r="H83" s="20"/>
      <c r="I83" s="21"/>
      <c r="J83" s="273"/>
      <c r="K83" s="274"/>
      <c r="L83" s="274"/>
      <c r="M83" s="274"/>
      <c r="N83" s="275"/>
    </row>
    <row r="84" spans="1:14" ht="15.75" x14ac:dyDescent="0.25">
      <c r="A84" s="136"/>
      <c r="B84" s="137"/>
      <c r="C84" s="138"/>
      <c r="D84" s="138"/>
      <c r="E84" s="137"/>
      <c r="F84" s="138"/>
      <c r="G84" s="145">
        <f t="shared" si="6"/>
        <v>0</v>
      </c>
      <c r="H84" s="20"/>
      <c r="I84" s="21"/>
      <c r="J84" s="273"/>
      <c r="K84" s="274"/>
      <c r="L84" s="274"/>
      <c r="M84" s="274"/>
      <c r="N84" s="275"/>
    </row>
    <row r="85" spans="1:14" ht="15.75" x14ac:dyDescent="0.25">
      <c r="A85" s="150" t="s">
        <v>70</v>
      </c>
      <c r="B85" s="151"/>
      <c r="C85" s="146"/>
      <c r="D85" s="146"/>
      <c r="E85" s="151"/>
      <c r="F85" s="146"/>
      <c r="G85" s="146">
        <f>SUM(G81:G84)</f>
        <v>4000</v>
      </c>
      <c r="H85" s="22"/>
      <c r="I85" s="23"/>
      <c r="J85" s="273"/>
      <c r="K85" s="274"/>
      <c r="L85" s="274"/>
      <c r="M85" s="274"/>
      <c r="N85" s="275"/>
    </row>
    <row r="86" spans="1:14" ht="15.75" x14ac:dyDescent="0.25">
      <c r="A86" s="139" t="s">
        <v>66</v>
      </c>
      <c r="B86" s="137"/>
      <c r="C86" s="138"/>
      <c r="D86" s="138"/>
      <c r="E86" s="137"/>
      <c r="F86" s="138"/>
      <c r="G86" s="145">
        <f t="shared" si="6"/>
        <v>0</v>
      </c>
      <c r="H86" s="20"/>
      <c r="I86" s="21"/>
      <c r="J86" s="273"/>
      <c r="K86" s="274"/>
      <c r="L86" s="274"/>
      <c r="M86" s="274"/>
      <c r="N86" s="275"/>
    </row>
    <row r="87" spans="1:14" ht="15.75" x14ac:dyDescent="0.25">
      <c r="A87" s="136"/>
      <c r="B87" s="137"/>
      <c r="C87" s="138"/>
      <c r="D87" s="138"/>
      <c r="E87" s="137"/>
      <c r="F87" s="138"/>
      <c r="G87" s="145">
        <f t="shared" si="6"/>
        <v>0</v>
      </c>
      <c r="H87" s="20"/>
      <c r="I87" s="21"/>
      <c r="J87" s="273"/>
      <c r="K87" s="274"/>
      <c r="L87" s="274"/>
      <c r="M87" s="274"/>
      <c r="N87" s="275"/>
    </row>
    <row r="88" spans="1:14" ht="15.75" x14ac:dyDescent="0.25">
      <c r="A88" s="150" t="s">
        <v>73</v>
      </c>
      <c r="B88" s="151"/>
      <c r="C88" s="146"/>
      <c r="D88" s="146"/>
      <c r="E88" s="151"/>
      <c r="F88" s="146"/>
      <c r="G88" s="146">
        <f>SUM(G86:G87)</f>
        <v>0</v>
      </c>
      <c r="H88" s="22"/>
      <c r="I88" s="23"/>
      <c r="J88" s="273"/>
      <c r="K88" s="274"/>
      <c r="L88" s="274"/>
      <c r="M88" s="274"/>
      <c r="N88" s="275"/>
    </row>
    <row r="89" spans="1:14" ht="15.75" x14ac:dyDescent="0.25">
      <c r="A89" s="139" t="s">
        <v>67</v>
      </c>
      <c r="B89" s="137"/>
      <c r="C89" s="138"/>
      <c r="D89" s="138"/>
      <c r="E89" s="137"/>
      <c r="F89" s="138"/>
      <c r="G89" s="145">
        <f t="shared" si="6"/>
        <v>0</v>
      </c>
      <c r="H89" s="20"/>
      <c r="I89" s="21"/>
      <c r="J89" s="273"/>
      <c r="K89" s="274"/>
      <c r="L89" s="274"/>
      <c r="M89" s="274"/>
      <c r="N89" s="275"/>
    </row>
    <row r="90" spans="1:14" ht="15.75" x14ac:dyDescent="0.25">
      <c r="A90" s="136"/>
      <c r="B90" s="137"/>
      <c r="C90" s="138"/>
      <c r="D90" s="138"/>
      <c r="E90" s="137"/>
      <c r="F90" s="138"/>
      <c r="G90" s="145">
        <f t="shared" si="6"/>
        <v>0</v>
      </c>
      <c r="H90" s="20"/>
      <c r="I90" s="21"/>
      <c r="J90" s="273"/>
      <c r="K90" s="274"/>
      <c r="L90" s="274"/>
      <c r="M90" s="274"/>
      <c r="N90" s="275"/>
    </row>
    <row r="91" spans="1:14" ht="15.75" x14ac:dyDescent="0.25">
      <c r="A91" s="151" t="s">
        <v>71</v>
      </c>
      <c r="B91" s="151"/>
      <c r="C91" s="146"/>
      <c r="D91" s="146"/>
      <c r="E91" s="151"/>
      <c r="F91" s="146"/>
      <c r="G91" s="147">
        <f>SUM(G89:G90)</f>
        <v>0</v>
      </c>
      <c r="H91" s="24"/>
      <c r="I91" s="25"/>
      <c r="J91" s="276"/>
      <c r="K91" s="277"/>
      <c r="L91" s="277"/>
      <c r="M91" s="277"/>
      <c r="N91" s="278"/>
    </row>
    <row r="92" spans="1:14" ht="15.75" x14ac:dyDescent="0.25">
      <c r="A92" s="152" t="s">
        <v>132</v>
      </c>
      <c r="B92" s="134"/>
      <c r="C92" s="135"/>
      <c r="D92" s="135"/>
      <c r="E92" s="134"/>
      <c r="F92" s="135"/>
      <c r="G92" s="145">
        <f>PRODUCT(C92:F92)</f>
        <v>0</v>
      </c>
      <c r="H92" s="17"/>
      <c r="I92" s="18"/>
      <c r="J92" s="279"/>
      <c r="K92" s="280"/>
      <c r="L92" s="280"/>
      <c r="M92" s="280"/>
      <c r="N92" s="281"/>
    </row>
    <row r="93" spans="1:14" ht="15.75" x14ac:dyDescent="0.25">
      <c r="A93" s="136"/>
      <c r="B93" s="137"/>
      <c r="C93" s="138"/>
      <c r="D93" s="138"/>
      <c r="E93" s="137"/>
      <c r="F93" s="138"/>
      <c r="G93" s="145">
        <f t="shared" ref="G93:G101" si="7">PRODUCT(C93:F93)</f>
        <v>0</v>
      </c>
      <c r="H93" s="20"/>
      <c r="I93" s="21"/>
      <c r="J93" s="273"/>
      <c r="K93" s="274"/>
      <c r="L93" s="274"/>
      <c r="M93" s="274"/>
      <c r="N93" s="275"/>
    </row>
    <row r="94" spans="1:14" ht="15.75" x14ac:dyDescent="0.25">
      <c r="A94" s="136"/>
      <c r="B94" s="137"/>
      <c r="C94" s="138"/>
      <c r="D94" s="138"/>
      <c r="E94" s="137"/>
      <c r="F94" s="138"/>
      <c r="G94" s="145">
        <f t="shared" si="7"/>
        <v>0</v>
      </c>
      <c r="H94" s="20"/>
      <c r="I94" s="21"/>
      <c r="J94" s="273"/>
      <c r="K94" s="274"/>
      <c r="L94" s="274"/>
      <c r="M94" s="274"/>
      <c r="N94" s="275"/>
    </row>
    <row r="95" spans="1:14" ht="15.75" x14ac:dyDescent="0.25">
      <c r="A95" s="136"/>
      <c r="B95" s="137"/>
      <c r="C95" s="138"/>
      <c r="D95" s="138"/>
      <c r="E95" s="137"/>
      <c r="F95" s="138"/>
      <c r="G95" s="145">
        <f t="shared" si="7"/>
        <v>0</v>
      </c>
      <c r="H95" s="20"/>
      <c r="I95" s="21"/>
      <c r="J95" s="273"/>
      <c r="K95" s="274"/>
      <c r="L95" s="274"/>
      <c r="M95" s="274"/>
      <c r="N95" s="275"/>
    </row>
    <row r="96" spans="1:14" ht="15.75" x14ac:dyDescent="0.25">
      <c r="A96" s="150" t="s">
        <v>70</v>
      </c>
      <c r="B96" s="151"/>
      <c r="C96" s="146"/>
      <c r="D96" s="146"/>
      <c r="E96" s="151"/>
      <c r="F96" s="146"/>
      <c r="G96" s="146">
        <f>SUM(G92:G95)</f>
        <v>0</v>
      </c>
      <c r="H96" s="22"/>
      <c r="I96" s="23"/>
      <c r="J96" s="273"/>
      <c r="K96" s="274"/>
      <c r="L96" s="274"/>
      <c r="M96" s="274"/>
      <c r="N96" s="275"/>
    </row>
    <row r="97" spans="1:14" ht="15.75" x14ac:dyDescent="0.25">
      <c r="A97" s="139" t="s">
        <v>66</v>
      </c>
      <c r="B97" s="137"/>
      <c r="C97" s="138"/>
      <c r="D97" s="138"/>
      <c r="E97" s="137"/>
      <c r="F97" s="138"/>
      <c r="G97" s="145">
        <f t="shared" si="7"/>
        <v>0</v>
      </c>
      <c r="H97" s="20"/>
      <c r="I97" s="21"/>
      <c r="J97" s="273"/>
      <c r="K97" s="274"/>
      <c r="L97" s="274"/>
      <c r="M97" s="274"/>
      <c r="N97" s="275"/>
    </row>
    <row r="98" spans="1:14" ht="15.75" x14ac:dyDescent="0.25">
      <c r="A98" s="136"/>
      <c r="B98" s="137"/>
      <c r="C98" s="138"/>
      <c r="D98" s="138"/>
      <c r="E98" s="137"/>
      <c r="F98" s="138"/>
      <c r="G98" s="145">
        <f t="shared" si="7"/>
        <v>0</v>
      </c>
      <c r="H98" s="20"/>
      <c r="I98" s="21"/>
      <c r="J98" s="273"/>
      <c r="K98" s="274"/>
      <c r="L98" s="274"/>
      <c r="M98" s="274"/>
      <c r="N98" s="275"/>
    </row>
    <row r="99" spans="1:14" ht="15.75" x14ac:dyDescent="0.25">
      <c r="A99" s="150" t="s">
        <v>73</v>
      </c>
      <c r="B99" s="151"/>
      <c r="C99" s="146"/>
      <c r="D99" s="146"/>
      <c r="E99" s="151"/>
      <c r="F99" s="146"/>
      <c r="G99" s="146">
        <f>SUM(G97:G98)</f>
        <v>0</v>
      </c>
      <c r="H99" s="22"/>
      <c r="I99" s="23"/>
      <c r="J99" s="273"/>
      <c r="K99" s="274"/>
      <c r="L99" s="274"/>
      <c r="M99" s="274"/>
      <c r="N99" s="275"/>
    </row>
    <row r="100" spans="1:14" ht="15.75" x14ac:dyDescent="0.25">
      <c r="A100" s="139" t="s">
        <v>67</v>
      </c>
      <c r="B100" s="137"/>
      <c r="C100" s="138"/>
      <c r="D100" s="138"/>
      <c r="E100" s="137"/>
      <c r="F100" s="138"/>
      <c r="G100" s="145">
        <f t="shared" si="7"/>
        <v>0</v>
      </c>
      <c r="H100" s="20"/>
      <c r="I100" s="21"/>
      <c r="J100" s="273"/>
      <c r="K100" s="274"/>
      <c r="L100" s="274"/>
      <c r="M100" s="274"/>
      <c r="N100" s="275"/>
    </row>
    <row r="101" spans="1:14" ht="15.75" x14ac:dyDescent="0.25">
      <c r="A101" s="136"/>
      <c r="B101" s="137"/>
      <c r="C101" s="138"/>
      <c r="D101" s="138"/>
      <c r="E101" s="137"/>
      <c r="F101" s="138"/>
      <c r="G101" s="145">
        <f t="shared" si="7"/>
        <v>0</v>
      </c>
      <c r="H101" s="20"/>
      <c r="I101" s="21"/>
      <c r="J101" s="273"/>
      <c r="K101" s="274"/>
      <c r="L101" s="274"/>
      <c r="M101" s="274"/>
      <c r="N101" s="275"/>
    </row>
    <row r="102" spans="1:14" ht="15.75" x14ac:dyDescent="0.25">
      <c r="A102" s="151" t="s">
        <v>71</v>
      </c>
      <c r="B102" s="151"/>
      <c r="C102" s="146"/>
      <c r="D102" s="146"/>
      <c r="E102" s="151"/>
      <c r="F102" s="146"/>
      <c r="G102" s="147">
        <f>SUM(G100:G101)</f>
        <v>0</v>
      </c>
      <c r="H102" s="24"/>
      <c r="I102" s="25"/>
      <c r="J102" s="276"/>
      <c r="K102" s="277"/>
      <c r="L102" s="277"/>
      <c r="M102" s="277"/>
      <c r="N102" s="278"/>
    </row>
    <row r="103" spans="1:14" ht="15.75" x14ac:dyDescent="0.25">
      <c r="A103" s="152" t="s">
        <v>29</v>
      </c>
      <c r="B103" s="134"/>
      <c r="C103" s="135"/>
      <c r="D103" s="135"/>
      <c r="E103" s="134"/>
      <c r="F103" s="135">
        <v>600</v>
      </c>
      <c r="G103" s="145">
        <f>PRODUCT(C103:F103)</f>
        <v>600</v>
      </c>
      <c r="H103" s="22"/>
      <c r="I103" s="18"/>
      <c r="J103" s="279"/>
      <c r="K103" s="280"/>
      <c r="L103" s="280"/>
      <c r="M103" s="280"/>
      <c r="N103" s="281"/>
    </row>
    <row r="104" spans="1:14" ht="15.75" x14ac:dyDescent="0.25">
      <c r="A104" s="136"/>
      <c r="B104" s="137"/>
      <c r="C104" s="138"/>
      <c r="D104" s="138"/>
      <c r="E104" s="137"/>
      <c r="F104" s="138"/>
      <c r="G104" s="145">
        <f t="shared" ref="G104:G112" si="8">PRODUCT(C104:F104)</f>
        <v>0</v>
      </c>
      <c r="H104" s="22"/>
      <c r="I104" s="21"/>
      <c r="J104" s="273"/>
      <c r="K104" s="274"/>
      <c r="L104" s="274"/>
      <c r="M104" s="274"/>
      <c r="N104" s="275"/>
    </row>
    <row r="105" spans="1:14" ht="15.75" x14ac:dyDescent="0.25">
      <c r="A105" s="136"/>
      <c r="B105" s="137"/>
      <c r="C105" s="138"/>
      <c r="D105" s="138"/>
      <c r="E105" s="137"/>
      <c r="F105" s="138"/>
      <c r="G105" s="145">
        <f t="shared" si="8"/>
        <v>0</v>
      </c>
      <c r="H105" s="22" t="e">
        <f>G105*#REF!</f>
        <v>#REF!</v>
      </c>
      <c r="I105" s="21"/>
      <c r="J105" s="273"/>
      <c r="K105" s="274"/>
      <c r="L105" s="274"/>
      <c r="M105" s="274"/>
      <c r="N105" s="275"/>
    </row>
    <row r="106" spans="1:14" ht="15.75" x14ac:dyDescent="0.25">
      <c r="A106" s="136"/>
      <c r="B106" s="137"/>
      <c r="C106" s="138"/>
      <c r="D106" s="138"/>
      <c r="E106" s="137"/>
      <c r="F106" s="138"/>
      <c r="G106" s="145">
        <f t="shared" si="8"/>
        <v>0</v>
      </c>
      <c r="H106" s="22" t="e">
        <f>G106*#REF!</f>
        <v>#REF!</v>
      </c>
      <c r="I106" s="21"/>
      <c r="J106" s="273"/>
      <c r="K106" s="274"/>
      <c r="L106" s="274"/>
      <c r="M106" s="274"/>
      <c r="N106" s="275"/>
    </row>
    <row r="107" spans="1:14" ht="15.75" x14ac:dyDescent="0.25">
      <c r="A107" s="150" t="s">
        <v>70</v>
      </c>
      <c r="B107" s="151"/>
      <c r="C107" s="146"/>
      <c r="D107" s="146"/>
      <c r="E107" s="151"/>
      <c r="F107" s="146"/>
      <c r="G107" s="146">
        <f>SUM(G103:G106)</f>
        <v>600</v>
      </c>
      <c r="H107" s="22" t="e">
        <f>SUM(H103:H106)</f>
        <v>#REF!</v>
      </c>
      <c r="I107" s="26" t="e">
        <f>G107+H107</f>
        <v>#REF!</v>
      </c>
      <c r="J107" s="273"/>
      <c r="K107" s="274"/>
      <c r="L107" s="274"/>
      <c r="M107" s="274"/>
      <c r="N107" s="275"/>
    </row>
    <row r="108" spans="1:14" ht="15.75" x14ac:dyDescent="0.25">
      <c r="A108" s="139" t="s">
        <v>66</v>
      </c>
      <c r="B108" s="137"/>
      <c r="C108" s="138"/>
      <c r="D108" s="138"/>
      <c r="E108" s="137"/>
      <c r="F108" s="138"/>
      <c r="G108" s="145">
        <f t="shared" si="8"/>
        <v>0</v>
      </c>
      <c r="H108" s="22"/>
      <c r="I108" s="26"/>
      <c r="J108" s="273"/>
      <c r="K108" s="274"/>
      <c r="L108" s="274"/>
      <c r="M108" s="274"/>
      <c r="N108" s="275"/>
    </row>
    <row r="109" spans="1:14" ht="15.75" x14ac:dyDescent="0.25">
      <c r="A109" s="136"/>
      <c r="B109" s="137"/>
      <c r="C109" s="138"/>
      <c r="D109" s="138"/>
      <c r="E109" s="137"/>
      <c r="F109" s="138"/>
      <c r="G109" s="145">
        <f t="shared" si="8"/>
        <v>0</v>
      </c>
      <c r="H109" s="22" t="e">
        <f>G109*#REF!</f>
        <v>#REF!</v>
      </c>
      <c r="I109" s="26"/>
      <c r="J109" s="273"/>
      <c r="K109" s="274"/>
      <c r="L109" s="274"/>
      <c r="M109" s="274"/>
      <c r="N109" s="275"/>
    </row>
    <row r="110" spans="1:14" ht="15.75" x14ac:dyDescent="0.25">
      <c r="A110" s="150" t="s">
        <v>73</v>
      </c>
      <c r="B110" s="151"/>
      <c r="C110" s="146"/>
      <c r="D110" s="146"/>
      <c r="E110" s="151"/>
      <c r="F110" s="146"/>
      <c r="G110" s="146">
        <f>SUM(G108:G109)</f>
        <v>0</v>
      </c>
      <c r="H110" s="22" t="e">
        <f>SUM(H108:H109)</f>
        <v>#REF!</v>
      </c>
      <c r="I110" s="26" t="e">
        <f>G110+H110</f>
        <v>#REF!</v>
      </c>
      <c r="J110" s="273"/>
      <c r="K110" s="274"/>
      <c r="L110" s="274"/>
      <c r="M110" s="274"/>
      <c r="N110" s="275"/>
    </row>
    <row r="111" spans="1:14" ht="15.75" x14ac:dyDescent="0.25">
      <c r="A111" s="139" t="s">
        <v>67</v>
      </c>
      <c r="B111" s="137"/>
      <c r="C111" s="138"/>
      <c r="D111" s="138"/>
      <c r="E111" s="137"/>
      <c r="F111" s="138"/>
      <c r="G111" s="145">
        <f t="shared" si="8"/>
        <v>0</v>
      </c>
      <c r="H111" s="22"/>
      <c r="I111" s="26"/>
      <c r="J111" s="273"/>
      <c r="K111" s="274"/>
      <c r="L111" s="274"/>
      <c r="M111" s="274"/>
      <c r="N111" s="275"/>
    </row>
    <row r="112" spans="1:14" ht="15.75" x14ac:dyDescent="0.25">
      <c r="A112" s="136"/>
      <c r="B112" s="137"/>
      <c r="C112" s="138"/>
      <c r="D112" s="138"/>
      <c r="E112" s="137"/>
      <c r="F112" s="138"/>
      <c r="G112" s="145">
        <f t="shared" si="8"/>
        <v>0</v>
      </c>
      <c r="H112" s="22" t="e">
        <f>G112*#REF!</f>
        <v>#REF!</v>
      </c>
      <c r="I112" s="26"/>
      <c r="J112" s="273"/>
      <c r="K112" s="274"/>
      <c r="L112" s="274"/>
      <c r="M112" s="274"/>
      <c r="N112" s="275"/>
    </row>
    <row r="113" spans="1:14" ht="15.75" x14ac:dyDescent="0.25">
      <c r="A113" s="151" t="s">
        <v>71</v>
      </c>
      <c r="B113" s="151"/>
      <c r="C113" s="146"/>
      <c r="D113" s="146"/>
      <c r="E113" s="151"/>
      <c r="F113" s="146"/>
      <c r="G113" s="147">
        <f>SUM(G111:G112)</f>
        <v>0</v>
      </c>
      <c r="H113" s="24" t="e">
        <f>SUM(H111:H112)</f>
        <v>#REF!</v>
      </c>
      <c r="I113" s="27" t="e">
        <f>G113+H113</f>
        <v>#REF!</v>
      </c>
      <c r="J113" s="276"/>
      <c r="K113" s="277"/>
      <c r="L113" s="277"/>
      <c r="M113" s="277"/>
      <c r="N113" s="278"/>
    </row>
    <row r="114" spans="1:14" ht="15.75" x14ac:dyDescent="0.25">
      <c r="A114" s="152" t="s">
        <v>104</v>
      </c>
      <c r="B114" s="134"/>
      <c r="C114" s="135"/>
      <c r="D114" s="135"/>
      <c r="E114" s="134"/>
      <c r="F114" s="135"/>
      <c r="G114" s="145">
        <f>PRODUCT(C114:F114)</f>
        <v>0</v>
      </c>
      <c r="H114" s="22"/>
      <c r="I114" s="18"/>
      <c r="J114" s="279"/>
      <c r="K114" s="280"/>
      <c r="L114" s="280"/>
      <c r="M114" s="280"/>
      <c r="N114" s="281"/>
    </row>
    <row r="115" spans="1:14" ht="15.75" x14ac:dyDescent="0.25">
      <c r="A115" s="136"/>
      <c r="B115" s="137"/>
      <c r="C115" s="138"/>
      <c r="D115" s="138"/>
      <c r="E115" s="137"/>
      <c r="F115" s="138"/>
      <c r="G115" s="145">
        <f t="shared" ref="G115:G123" si="9">PRODUCT(C115:F115)</f>
        <v>0</v>
      </c>
      <c r="H115" s="22"/>
      <c r="I115" s="21"/>
      <c r="J115" s="273" t="s">
        <v>239</v>
      </c>
      <c r="K115" s="274"/>
      <c r="L115" s="274"/>
      <c r="M115" s="274"/>
      <c r="N115" s="275"/>
    </row>
    <row r="116" spans="1:14" ht="15.75" x14ac:dyDescent="0.25">
      <c r="A116" s="136"/>
      <c r="B116" s="137"/>
      <c r="C116" s="138"/>
      <c r="D116" s="138"/>
      <c r="E116" s="137"/>
      <c r="F116" s="138"/>
      <c r="G116" s="145">
        <f t="shared" si="9"/>
        <v>0</v>
      </c>
      <c r="H116" s="22" t="e">
        <f>G116*#REF!</f>
        <v>#REF!</v>
      </c>
      <c r="I116" s="21"/>
      <c r="J116" s="273"/>
      <c r="K116" s="274"/>
      <c r="L116" s="274"/>
      <c r="M116" s="274"/>
      <c r="N116" s="275"/>
    </row>
    <row r="117" spans="1:14" ht="15.75" x14ac:dyDescent="0.25">
      <c r="A117" s="136"/>
      <c r="B117" s="137"/>
      <c r="C117" s="138"/>
      <c r="D117" s="138"/>
      <c r="E117" s="137"/>
      <c r="F117" s="138"/>
      <c r="G117" s="145">
        <f t="shared" si="9"/>
        <v>0</v>
      </c>
      <c r="H117" s="22" t="e">
        <f>G117*#REF!</f>
        <v>#REF!</v>
      </c>
      <c r="I117" s="21"/>
      <c r="J117" s="273"/>
      <c r="K117" s="274"/>
      <c r="L117" s="274"/>
      <c r="M117" s="274"/>
      <c r="N117" s="275"/>
    </row>
    <row r="118" spans="1:14" ht="15.75" x14ac:dyDescent="0.25">
      <c r="A118" s="150" t="s">
        <v>70</v>
      </c>
      <c r="B118" s="151"/>
      <c r="C118" s="146"/>
      <c r="D118" s="146"/>
      <c r="E118" s="151"/>
      <c r="F118" s="146"/>
      <c r="G118" s="146">
        <f>SUM(G114:G117)</f>
        <v>0</v>
      </c>
      <c r="H118" s="22" t="e">
        <f>SUM(H114:H117)</f>
        <v>#REF!</v>
      </c>
      <c r="I118" s="26" t="e">
        <f>G118+H118</f>
        <v>#REF!</v>
      </c>
      <c r="J118" s="273"/>
      <c r="K118" s="274"/>
      <c r="L118" s="274"/>
      <c r="M118" s="274"/>
      <c r="N118" s="275"/>
    </row>
    <row r="119" spans="1:14" ht="15.75" x14ac:dyDescent="0.25">
      <c r="A119" s="139" t="s">
        <v>66</v>
      </c>
      <c r="B119" s="137"/>
      <c r="C119" s="138"/>
      <c r="D119" s="138"/>
      <c r="E119" s="137"/>
      <c r="F119" s="138"/>
      <c r="G119" s="145">
        <f t="shared" si="9"/>
        <v>0</v>
      </c>
      <c r="H119" s="22"/>
      <c r="I119" s="26"/>
      <c r="J119" s="273"/>
      <c r="K119" s="274"/>
      <c r="L119" s="274"/>
      <c r="M119" s="274"/>
      <c r="N119" s="275"/>
    </row>
    <row r="120" spans="1:14" ht="15.75" x14ac:dyDescent="0.25">
      <c r="A120" s="136"/>
      <c r="B120" s="137"/>
      <c r="C120" s="138"/>
      <c r="D120" s="138"/>
      <c r="E120" s="137"/>
      <c r="F120" s="138"/>
      <c r="G120" s="145">
        <f t="shared" si="9"/>
        <v>0</v>
      </c>
      <c r="H120" s="22" t="e">
        <f>G120*#REF!</f>
        <v>#REF!</v>
      </c>
      <c r="I120" s="26"/>
      <c r="J120" s="273"/>
      <c r="K120" s="274"/>
      <c r="L120" s="274"/>
      <c r="M120" s="274"/>
      <c r="N120" s="275"/>
    </row>
    <row r="121" spans="1:14" ht="15.75" x14ac:dyDescent="0.25">
      <c r="A121" s="150" t="s">
        <v>73</v>
      </c>
      <c r="B121" s="151"/>
      <c r="C121" s="146"/>
      <c r="D121" s="146"/>
      <c r="E121" s="151"/>
      <c r="F121" s="146"/>
      <c r="G121" s="146">
        <f>SUM(G119:G120)</f>
        <v>0</v>
      </c>
      <c r="H121" s="22" t="e">
        <f>SUM(H119:H120)</f>
        <v>#REF!</v>
      </c>
      <c r="I121" s="26" t="e">
        <f>G121+H121</f>
        <v>#REF!</v>
      </c>
      <c r="J121" s="273"/>
      <c r="K121" s="274"/>
      <c r="L121" s="274"/>
      <c r="M121" s="274"/>
      <c r="N121" s="275"/>
    </row>
    <row r="122" spans="1:14" ht="15.75" x14ac:dyDescent="0.25">
      <c r="A122" s="139" t="s">
        <v>67</v>
      </c>
      <c r="B122" s="137"/>
      <c r="C122" s="138"/>
      <c r="D122" s="138"/>
      <c r="E122" s="137"/>
      <c r="F122" s="138"/>
      <c r="G122" s="145">
        <f t="shared" si="9"/>
        <v>0</v>
      </c>
      <c r="H122" s="22"/>
      <c r="I122" s="26"/>
      <c r="J122" s="273"/>
      <c r="K122" s="274"/>
      <c r="L122" s="274"/>
      <c r="M122" s="274"/>
      <c r="N122" s="275"/>
    </row>
    <row r="123" spans="1:14" ht="15.75" x14ac:dyDescent="0.25">
      <c r="A123" s="136"/>
      <c r="B123" s="137"/>
      <c r="C123" s="138"/>
      <c r="D123" s="138"/>
      <c r="E123" s="137"/>
      <c r="F123" s="138"/>
      <c r="G123" s="145">
        <f t="shared" si="9"/>
        <v>0</v>
      </c>
      <c r="H123" s="22" t="e">
        <f>G123*#REF!</f>
        <v>#REF!</v>
      </c>
      <c r="I123" s="26"/>
      <c r="J123" s="273"/>
      <c r="K123" s="274"/>
      <c r="L123" s="274"/>
      <c r="M123" s="274"/>
      <c r="N123" s="275"/>
    </row>
    <row r="124" spans="1:14" ht="15.75" x14ac:dyDescent="0.25">
      <c r="A124" s="151" t="s">
        <v>71</v>
      </c>
      <c r="B124" s="151"/>
      <c r="C124" s="146"/>
      <c r="D124" s="146"/>
      <c r="E124" s="151"/>
      <c r="F124" s="146"/>
      <c r="G124" s="147">
        <f>SUM(G122:G123)</f>
        <v>0</v>
      </c>
      <c r="H124" s="24" t="e">
        <f>SUM(H122:H123)</f>
        <v>#REF!</v>
      </c>
      <c r="I124" s="27" t="e">
        <f>G124+H124</f>
        <v>#REF!</v>
      </c>
      <c r="J124" s="276"/>
      <c r="K124" s="277"/>
      <c r="L124" s="277"/>
      <c r="M124" s="277"/>
      <c r="N124" s="278"/>
    </row>
    <row r="125" spans="1:14" ht="15.75" x14ac:dyDescent="0.25">
      <c r="A125" s="152" t="s">
        <v>107</v>
      </c>
      <c r="B125" s="134"/>
      <c r="C125" s="135"/>
      <c r="D125" s="135"/>
      <c r="E125" s="134"/>
      <c r="F125" s="135"/>
      <c r="G125" s="145">
        <f>PRODUCT(C125:F125)</f>
        <v>0</v>
      </c>
      <c r="H125" s="22" t="e">
        <f>G125*#REF!</f>
        <v>#REF!</v>
      </c>
      <c r="I125" s="18"/>
      <c r="J125" s="279"/>
      <c r="K125" s="280"/>
      <c r="L125" s="280"/>
      <c r="M125" s="280"/>
      <c r="N125" s="281"/>
    </row>
    <row r="126" spans="1:14" ht="15.75" x14ac:dyDescent="0.25">
      <c r="A126" s="136"/>
      <c r="B126" s="137"/>
      <c r="C126" s="138"/>
      <c r="D126" s="138"/>
      <c r="E126" s="137"/>
      <c r="F126" s="138">
        <v>15000</v>
      </c>
      <c r="G126" s="145">
        <f t="shared" ref="G126:G134" si="10">PRODUCT(C126:F126)</f>
        <v>15000</v>
      </c>
      <c r="H126" s="22" t="e">
        <f>G126*#REF!</f>
        <v>#REF!</v>
      </c>
      <c r="I126" s="21"/>
      <c r="J126" s="273"/>
      <c r="K126" s="274"/>
      <c r="L126" s="274"/>
      <c r="M126" s="274"/>
      <c r="N126" s="275"/>
    </row>
    <row r="127" spans="1:14" ht="15.75" x14ac:dyDescent="0.25">
      <c r="A127" s="136"/>
      <c r="B127" s="137"/>
      <c r="C127" s="138"/>
      <c r="D127" s="138"/>
      <c r="E127" s="137"/>
      <c r="F127" s="138"/>
      <c r="G127" s="145">
        <f t="shared" si="10"/>
        <v>0</v>
      </c>
      <c r="H127" s="22" t="e">
        <f>G127*#REF!</f>
        <v>#REF!</v>
      </c>
      <c r="I127" s="21"/>
      <c r="J127" s="273"/>
      <c r="K127" s="274"/>
      <c r="L127" s="274"/>
      <c r="M127" s="274"/>
      <c r="N127" s="275"/>
    </row>
    <row r="128" spans="1:14" ht="15.75" x14ac:dyDescent="0.25">
      <c r="A128" s="136"/>
      <c r="B128" s="137"/>
      <c r="C128" s="138"/>
      <c r="D128" s="138"/>
      <c r="E128" s="137"/>
      <c r="F128" s="138"/>
      <c r="G128" s="145">
        <f t="shared" si="10"/>
        <v>0</v>
      </c>
      <c r="H128" s="22" t="e">
        <f>G128*#REF!</f>
        <v>#REF!</v>
      </c>
      <c r="I128" s="21"/>
      <c r="J128" s="273"/>
      <c r="K128" s="274"/>
      <c r="L128" s="274"/>
      <c r="M128" s="274"/>
      <c r="N128" s="275"/>
    </row>
    <row r="129" spans="1:14" ht="15.75" x14ac:dyDescent="0.25">
      <c r="A129" s="150" t="s">
        <v>70</v>
      </c>
      <c r="B129" s="151"/>
      <c r="C129" s="146"/>
      <c r="D129" s="146"/>
      <c r="E129" s="151"/>
      <c r="F129" s="146"/>
      <c r="G129" s="146">
        <f>SUM(G125:G128)</f>
        <v>15000</v>
      </c>
      <c r="H129" s="22" t="e">
        <f>SUM(H125:H128)</f>
        <v>#REF!</v>
      </c>
      <c r="I129" s="26" t="e">
        <f>G129+H129</f>
        <v>#REF!</v>
      </c>
      <c r="J129" s="273"/>
      <c r="K129" s="274"/>
      <c r="L129" s="274"/>
      <c r="M129" s="274"/>
      <c r="N129" s="275"/>
    </row>
    <row r="130" spans="1:14" ht="15.75" x14ac:dyDescent="0.25">
      <c r="A130" s="139" t="s">
        <v>66</v>
      </c>
      <c r="B130" s="137"/>
      <c r="C130" s="138"/>
      <c r="D130" s="138"/>
      <c r="E130" s="137"/>
      <c r="F130" s="138"/>
      <c r="G130" s="145">
        <f t="shared" si="10"/>
        <v>0</v>
      </c>
      <c r="H130" s="22" t="e">
        <f>G130*#REF!</f>
        <v>#REF!</v>
      </c>
      <c r="I130" s="26"/>
      <c r="J130" s="273"/>
      <c r="K130" s="274"/>
      <c r="L130" s="274"/>
      <c r="M130" s="274"/>
      <c r="N130" s="275"/>
    </row>
    <row r="131" spans="1:14" ht="15.75" x14ac:dyDescent="0.25">
      <c r="A131" s="136"/>
      <c r="B131" s="137"/>
      <c r="C131" s="138"/>
      <c r="D131" s="138"/>
      <c r="E131" s="137"/>
      <c r="F131" s="138"/>
      <c r="G131" s="145">
        <f t="shared" si="10"/>
        <v>0</v>
      </c>
      <c r="H131" s="22" t="e">
        <f>G131*#REF!</f>
        <v>#REF!</v>
      </c>
      <c r="I131" s="26"/>
      <c r="J131" s="273"/>
      <c r="K131" s="274"/>
      <c r="L131" s="274"/>
      <c r="M131" s="274"/>
      <c r="N131" s="275"/>
    </row>
    <row r="132" spans="1:14" ht="15.75" x14ac:dyDescent="0.25">
      <c r="A132" s="150" t="s">
        <v>73</v>
      </c>
      <c r="B132" s="151"/>
      <c r="C132" s="146"/>
      <c r="D132" s="146"/>
      <c r="E132" s="151"/>
      <c r="F132" s="146"/>
      <c r="G132" s="146">
        <f>SUM(G130:G131)</f>
        <v>0</v>
      </c>
      <c r="H132" s="22" t="e">
        <f>SUM(H130:H131)</f>
        <v>#REF!</v>
      </c>
      <c r="I132" s="26" t="e">
        <f>G132+H132</f>
        <v>#REF!</v>
      </c>
      <c r="J132" s="273"/>
      <c r="K132" s="274"/>
      <c r="L132" s="274"/>
      <c r="M132" s="274"/>
      <c r="N132" s="275"/>
    </row>
    <row r="133" spans="1:14" ht="15.75" x14ac:dyDescent="0.25">
      <c r="A133" s="139" t="s">
        <v>67</v>
      </c>
      <c r="B133" s="137"/>
      <c r="C133" s="138"/>
      <c r="D133" s="138"/>
      <c r="E133" s="137"/>
      <c r="F133" s="138"/>
      <c r="G133" s="145">
        <f t="shared" si="10"/>
        <v>0</v>
      </c>
      <c r="H133" s="22" t="e">
        <f>G133*#REF!</f>
        <v>#REF!</v>
      </c>
      <c r="I133" s="26"/>
      <c r="J133" s="273"/>
      <c r="K133" s="274"/>
      <c r="L133" s="274"/>
      <c r="M133" s="274"/>
      <c r="N133" s="275"/>
    </row>
    <row r="134" spans="1:14" ht="15.75" x14ac:dyDescent="0.25">
      <c r="A134" s="136"/>
      <c r="B134" s="137"/>
      <c r="C134" s="138"/>
      <c r="D134" s="138"/>
      <c r="E134" s="137"/>
      <c r="F134" s="138"/>
      <c r="G134" s="145">
        <f t="shared" si="10"/>
        <v>0</v>
      </c>
      <c r="H134" s="22" t="e">
        <f>G134*#REF!</f>
        <v>#REF!</v>
      </c>
      <c r="I134" s="26"/>
      <c r="J134" s="273"/>
      <c r="K134" s="274"/>
      <c r="L134" s="274"/>
      <c r="M134" s="274"/>
      <c r="N134" s="275"/>
    </row>
    <row r="135" spans="1:14" ht="15.75" x14ac:dyDescent="0.25">
      <c r="A135" s="151" t="s">
        <v>71</v>
      </c>
      <c r="B135" s="151"/>
      <c r="C135" s="146"/>
      <c r="D135" s="146"/>
      <c r="E135" s="151"/>
      <c r="F135" s="146"/>
      <c r="G135" s="147">
        <f>SUM(G133:G134)</f>
        <v>0</v>
      </c>
      <c r="H135" s="24" t="e">
        <f>SUM(H133:H134)</f>
        <v>#REF!</v>
      </c>
      <c r="I135" s="27" t="e">
        <f>G135+H135</f>
        <v>#REF!</v>
      </c>
      <c r="J135" s="276"/>
      <c r="K135" s="277"/>
      <c r="L135" s="277"/>
      <c r="M135" s="277"/>
      <c r="N135" s="278"/>
    </row>
    <row r="136" spans="1:14" ht="15.75" x14ac:dyDescent="0.25">
      <c r="A136" s="152" t="s">
        <v>105</v>
      </c>
      <c r="B136" s="134"/>
      <c r="C136" s="135"/>
      <c r="D136" s="135"/>
      <c r="E136" s="134"/>
      <c r="F136" s="135"/>
      <c r="G136" s="145">
        <f>PRODUCT(C136:F136)</f>
        <v>0</v>
      </c>
      <c r="H136" s="22" t="e">
        <f>G136*#REF!</f>
        <v>#REF!</v>
      </c>
      <c r="I136" s="18"/>
      <c r="J136" s="279"/>
      <c r="K136" s="280"/>
      <c r="L136" s="280"/>
      <c r="M136" s="280"/>
      <c r="N136" s="281"/>
    </row>
    <row r="137" spans="1:14" ht="15.75" x14ac:dyDescent="0.25">
      <c r="A137" s="136"/>
      <c r="B137" s="137"/>
      <c r="C137" s="138"/>
      <c r="D137" s="138"/>
      <c r="E137" s="137"/>
      <c r="F137" s="138">
        <v>750</v>
      </c>
      <c r="G137" s="145">
        <f t="shared" ref="G137:G145" si="11">PRODUCT(C137:F137)</f>
        <v>750</v>
      </c>
      <c r="H137" s="22" t="e">
        <f>G137*#REF!</f>
        <v>#REF!</v>
      </c>
      <c r="I137" s="21"/>
      <c r="J137" s="273"/>
      <c r="K137" s="274"/>
      <c r="L137" s="274"/>
      <c r="M137" s="274"/>
      <c r="N137" s="275"/>
    </row>
    <row r="138" spans="1:14" ht="15.75" x14ac:dyDescent="0.25">
      <c r="A138" s="136"/>
      <c r="B138" s="137"/>
      <c r="C138" s="138"/>
      <c r="D138" s="138"/>
      <c r="E138" s="137"/>
      <c r="F138" s="138"/>
      <c r="G138" s="145">
        <f t="shared" si="11"/>
        <v>0</v>
      </c>
      <c r="H138" s="22" t="e">
        <f>G138*#REF!</f>
        <v>#REF!</v>
      </c>
      <c r="I138" s="21"/>
      <c r="J138" s="273"/>
      <c r="K138" s="274"/>
      <c r="L138" s="274"/>
      <c r="M138" s="274"/>
      <c r="N138" s="275"/>
    </row>
    <row r="139" spans="1:14" ht="15.75" x14ac:dyDescent="0.25">
      <c r="A139" s="136"/>
      <c r="B139" s="137"/>
      <c r="C139" s="138"/>
      <c r="D139" s="138"/>
      <c r="E139" s="137"/>
      <c r="F139" s="138"/>
      <c r="G139" s="145">
        <f t="shared" si="11"/>
        <v>0</v>
      </c>
      <c r="H139" s="22" t="e">
        <f>G139*#REF!</f>
        <v>#REF!</v>
      </c>
      <c r="I139" s="21"/>
      <c r="J139" s="273"/>
      <c r="K139" s="274"/>
      <c r="L139" s="274"/>
      <c r="M139" s="274"/>
      <c r="N139" s="275"/>
    </row>
    <row r="140" spans="1:14" ht="15.75" x14ac:dyDescent="0.25">
      <c r="A140" s="150" t="s">
        <v>70</v>
      </c>
      <c r="B140" s="151"/>
      <c r="C140" s="146"/>
      <c r="D140" s="146"/>
      <c r="E140" s="151"/>
      <c r="F140" s="146"/>
      <c r="G140" s="146">
        <f>SUM(G136:G139)</f>
        <v>750</v>
      </c>
      <c r="H140" s="22" t="e">
        <f>SUM(H136:H139)</f>
        <v>#REF!</v>
      </c>
      <c r="I140" s="26" t="e">
        <f>G140+H140</f>
        <v>#REF!</v>
      </c>
      <c r="J140" s="273"/>
      <c r="K140" s="274"/>
      <c r="L140" s="274"/>
      <c r="M140" s="274"/>
      <c r="N140" s="275"/>
    </row>
    <row r="141" spans="1:14" ht="15.75" x14ac:dyDescent="0.25">
      <c r="A141" s="139" t="s">
        <v>66</v>
      </c>
      <c r="B141" s="137"/>
      <c r="C141" s="138"/>
      <c r="D141" s="138"/>
      <c r="E141" s="137"/>
      <c r="F141" s="138"/>
      <c r="G141" s="145">
        <f t="shared" si="11"/>
        <v>0</v>
      </c>
      <c r="H141" s="22" t="e">
        <f>G141*#REF!</f>
        <v>#REF!</v>
      </c>
      <c r="I141" s="26"/>
      <c r="J141" s="273"/>
      <c r="K141" s="274"/>
      <c r="L141" s="274"/>
      <c r="M141" s="274"/>
      <c r="N141" s="275"/>
    </row>
    <row r="142" spans="1:14" ht="15.75" x14ac:dyDescent="0.25">
      <c r="A142" s="136"/>
      <c r="B142" s="137"/>
      <c r="C142" s="138"/>
      <c r="D142" s="138"/>
      <c r="E142" s="137"/>
      <c r="F142" s="138"/>
      <c r="G142" s="145">
        <f t="shared" si="11"/>
        <v>0</v>
      </c>
      <c r="H142" s="22" t="e">
        <f>G142*#REF!</f>
        <v>#REF!</v>
      </c>
      <c r="I142" s="26"/>
      <c r="J142" s="273"/>
      <c r="K142" s="274"/>
      <c r="L142" s="274"/>
      <c r="M142" s="274"/>
      <c r="N142" s="275"/>
    </row>
    <row r="143" spans="1:14" ht="15.75" x14ac:dyDescent="0.25">
      <c r="A143" s="150" t="s">
        <v>73</v>
      </c>
      <c r="B143" s="151"/>
      <c r="C143" s="146"/>
      <c r="D143" s="146"/>
      <c r="E143" s="151"/>
      <c r="F143" s="146"/>
      <c r="G143" s="146">
        <f>SUM(G141:G142)</f>
        <v>0</v>
      </c>
      <c r="H143" s="22" t="e">
        <f>SUM(H141:H142)</f>
        <v>#REF!</v>
      </c>
      <c r="I143" s="26" t="e">
        <f>G143+H143</f>
        <v>#REF!</v>
      </c>
      <c r="J143" s="273"/>
      <c r="K143" s="274"/>
      <c r="L143" s="274"/>
      <c r="M143" s="274"/>
      <c r="N143" s="275"/>
    </row>
    <row r="144" spans="1:14" ht="15.75" x14ac:dyDescent="0.25">
      <c r="A144" s="139" t="s">
        <v>67</v>
      </c>
      <c r="B144" s="137"/>
      <c r="C144" s="138"/>
      <c r="D144" s="138"/>
      <c r="E144" s="137"/>
      <c r="F144" s="138"/>
      <c r="G144" s="145">
        <f t="shared" si="11"/>
        <v>0</v>
      </c>
      <c r="H144" s="22" t="e">
        <f>G144*#REF!</f>
        <v>#REF!</v>
      </c>
      <c r="I144" s="26"/>
      <c r="J144" s="273"/>
      <c r="K144" s="274"/>
      <c r="L144" s="274"/>
      <c r="M144" s="274"/>
      <c r="N144" s="275"/>
    </row>
    <row r="145" spans="1:14" ht="15.75" x14ac:dyDescent="0.25">
      <c r="A145" s="136"/>
      <c r="B145" s="137"/>
      <c r="C145" s="138"/>
      <c r="D145" s="138"/>
      <c r="E145" s="137"/>
      <c r="F145" s="138"/>
      <c r="G145" s="145">
        <f t="shared" si="11"/>
        <v>0</v>
      </c>
      <c r="H145" s="22" t="e">
        <f>G145*#REF!</f>
        <v>#REF!</v>
      </c>
      <c r="I145" s="26"/>
      <c r="J145" s="273"/>
      <c r="K145" s="274"/>
      <c r="L145" s="274"/>
      <c r="M145" s="274"/>
      <c r="N145" s="275"/>
    </row>
    <row r="146" spans="1:14" ht="15.75" x14ac:dyDescent="0.25">
      <c r="A146" s="151" t="s">
        <v>71</v>
      </c>
      <c r="B146" s="151"/>
      <c r="C146" s="146"/>
      <c r="D146" s="146"/>
      <c r="E146" s="151"/>
      <c r="F146" s="146"/>
      <c r="G146" s="147">
        <f>SUM(G144:G145)</f>
        <v>0</v>
      </c>
      <c r="H146" s="24" t="e">
        <f>SUM(H144:H145)</f>
        <v>#REF!</v>
      </c>
      <c r="I146" s="27" t="e">
        <f>G146+H146</f>
        <v>#REF!</v>
      </c>
      <c r="J146" s="276"/>
      <c r="K146" s="277"/>
      <c r="L146" s="277"/>
      <c r="M146" s="277"/>
      <c r="N146" s="278"/>
    </row>
    <row r="147" spans="1:14" ht="15.75" x14ac:dyDescent="0.25">
      <c r="A147" s="152" t="s">
        <v>106</v>
      </c>
      <c r="B147" s="134"/>
      <c r="C147" s="135"/>
      <c r="D147" s="135"/>
      <c r="E147" s="134"/>
      <c r="F147" s="135"/>
      <c r="G147" s="145">
        <f>PRODUCT(C147:F147)</f>
        <v>0</v>
      </c>
      <c r="H147" s="22"/>
      <c r="I147" s="18"/>
      <c r="J147" s="279"/>
      <c r="K147" s="280"/>
      <c r="L147" s="280"/>
      <c r="M147" s="280"/>
      <c r="N147" s="281"/>
    </row>
    <row r="148" spans="1:14" ht="15.75" x14ac:dyDescent="0.25">
      <c r="A148" s="136"/>
      <c r="B148" s="137"/>
      <c r="C148" s="138"/>
      <c r="D148" s="138"/>
      <c r="E148" s="137"/>
      <c r="F148" s="138"/>
      <c r="G148" s="145">
        <f t="shared" ref="G148:G156" si="12">PRODUCT(C148:F148)</f>
        <v>0</v>
      </c>
      <c r="H148" s="22"/>
      <c r="I148" s="21"/>
      <c r="J148" s="273"/>
      <c r="K148" s="274"/>
      <c r="L148" s="274"/>
      <c r="M148" s="274"/>
      <c r="N148" s="275"/>
    </row>
    <row r="149" spans="1:14" ht="15.75" x14ac:dyDescent="0.25">
      <c r="A149" s="136"/>
      <c r="B149" s="137"/>
      <c r="C149" s="138"/>
      <c r="D149" s="138"/>
      <c r="E149" s="137"/>
      <c r="F149" s="138"/>
      <c r="G149" s="145">
        <f t="shared" si="12"/>
        <v>0</v>
      </c>
      <c r="H149" s="22"/>
      <c r="I149" s="21"/>
      <c r="J149" s="273"/>
      <c r="K149" s="274"/>
      <c r="L149" s="274"/>
      <c r="M149" s="274"/>
      <c r="N149" s="275"/>
    </row>
    <row r="150" spans="1:14" ht="15.75" x14ac:dyDescent="0.25">
      <c r="A150" s="136"/>
      <c r="B150" s="137"/>
      <c r="C150" s="138"/>
      <c r="D150" s="138"/>
      <c r="E150" s="137"/>
      <c r="F150" s="138"/>
      <c r="G150" s="145">
        <f t="shared" si="12"/>
        <v>0</v>
      </c>
      <c r="H150" s="22"/>
      <c r="I150" s="21"/>
      <c r="J150" s="273"/>
      <c r="K150" s="274"/>
      <c r="L150" s="274"/>
      <c r="M150" s="274"/>
      <c r="N150" s="275"/>
    </row>
    <row r="151" spans="1:14" ht="15.75" x14ac:dyDescent="0.25">
      <c r="A151" s="150" t="s">
        <v>70</v>
      </c>
      <c r="B151" s="151"/>
      <c r="C151" s="146"/>
      <c r="D151" s="146"/>
      <c r="E151" s="151"/>
      <c r="F151" s="146"/>
      <c r="G151" s="146">
        <f>SUM(G147:G150)</f>
        <v>0</v>
      </c>
      <c r="H151" s="22"/>
      <c r="I151" s="26">
        <f>G151+H151</f>
        <v>0</v>
      </c>
      <c r="J151" s="273"/>
      <c r="K151" s="274"/>
      <c r="L151" s="274"/>
      <c r="M151" s="274"/>
      <c r="N151" s="275"/>
    </row>
    <row r="152" spans="1:14" ht="15.75" x14ac:dyDescent="0.25">
      <c r="A152" s="139" t="s">
        <v>66</v>
      </c>
      <c r="B152" s="137"/>
      <c r="C152" s="138"/>
      <c r="D152" s="138"/>
      <c r="E152" s="137"/>
      <c r="F152" s="138"/>
      <c r="G152" s="145">
        <f t="shared" si="12"/>
        <v>0</v>
      </c>
      <c r="H152" s="22"/>
      <c r="I152" s="26"/>
      <c r="J152" s="273"/>
      <c r="K152" s="274"/>
      <c r="L152" s="274"/>
      <c r="M152" s="274"/>
      <c r="N152" s="275"/>
    </row>
    <row r="153" spans="1:14" ht="15.75" x14ac:dyDescent="0.25">
      <c r="A153" s="136"/>
      <c r="B153" s="137"/>
      <c r="C153" s="138"/>
      <c r="D153" s="138"/>
      <c r="E153" s="137"/>
      <c r="F153" s="138"/>
      <c r="G153" s="145">
        <f t="shared" si="12"/>
        <v>0</v>
      </c>
      <c r="H153" s="22"/>
      <c r="I153" s="26"/>
      <c r="J153" s="273"/>
      <c r="K153" s="274"/>
      <c r="L153" s="274"/>
      <c r="M153" s="274"/>
      <c r="N153" s="275"/>
    </row>
    <row r="154" spans="1:14" ht="15.75" x14ac:dyDescent="0.25">
      <c r="A154" s="150" t="s">
        <v>73</v>
      </c>
      <c r="B154" s="151"/>
      <c r="C154" s="146"/>
      <c r="D154" s="146"/>
      <c r="E154" s="151"/>
      <c r="F154" s="146"/>
      <c r="G154" s="146">
        <f>SUM(G152:G153)</f>
        <v>0</v>
      </c>
      <c r="H154" s="22"/>
      <c r="I154" s="26">
        <f>G154+H154</f>
        <v>0</v>
      </c>
      <c r="J154" s="273"/>
      <c r="K154" s="274"/>
      <c r="L154" s="274"/>
      <c r="M154" s="274"/>
      <c r="N154" s="275"/>
    </row>
    <row r="155" spans="1:14" ht="15.75" x14ac:dyDescent="0.25">
      <c r="A155" s="139" t="s">
        <v>67</v>
      </c>
      <c r="B155" s="137"/>
      <c r="C155" s="138"/>
      <c r="D155" s="138"/>
      <c r="E155" s="137"/>
      <c r="F155" s="138"/>
      <c r="G155" s="145">
        <f t="shared" si="12"/>
        <v>0</v>
      </c>
      <c r="H155" s="22"/>
      <c r="I155" s="26"/>
      <c r="J155" s="273"/>
      <c r="K155" s="274"/>
      <c r="L155" s="274"/>
      <c r="M155" s="274"/>
      <c r="N155" s="275"/>
    </row>
    <row r="156" spans="1:14" ht="15.75" x14ac:dyDescent="0.25">
      <c r="A156" s="136"/>
      <c r="B156" s="137"/>
      <c r="C156" s="138"/>
      <c r="D156" s="138"/>
      <c r="E156" s="137"/>
      <c r="F156" s="138"/>
      <c r="G156" s="145">
        <f t="shared" si="12"/>
        <v>0</v>
      </c>
      <c r="H156" s="22"/>
      <c r="I156" s="26"/>
      <c r="J156" s="273"/>
      <c r="K156" s="274"/>
      <c r="L156" s="274"/>
      <c r="M156" s="274"/>
      <c r="N156" s="275"/>
    </row>
    <row r="157" spans="1:14" ht="15.75" x14ac:dyDescent="0.25">
      <c r="A157" s="151" t="s">
        <v>71</v>
      </c>
      <c r="B157" s="151"/>
      <c r="C157" s="146"/>
      <c r="D157" s="146"/>
      <c r="E157" s="151"/>
      <c r="F157" s="146"/>
      <c r="G157" s="147">
        <f>SUM(G155:G156)</f>
        <v>0</v>
      </c>
      <c r="H157" s="24"/>
      <c r="I157" s="27">
        <f>G157+H157</f>
        <v>0</v>
      </c>
      <c r="J157" s="276"/>
      <c r="K157" s="277"/>
      <c r="L157" s="277"/>
      <c r="M157" s="277"/>
      <c r="N157" s="278"/>
    </row>
    <row r="158" spans="1:14" ht="15.75" x14ac:dyDescent="0.25">
      <c r="A158" s="152" t="s">
        <v>292</v>
      </c>
      <c r="B158" s="134"/>
      <c r="C158" s="135"/>
      <c r="D158" s="135"/>
      <c r="E158" s="134"/>
      <c r="F158" s="135"/>
      <c r="G158" s="145">
        <f>PRODUCT(C158:F158)</f>
        <v>0</v>
      </c>
      <c r="H158" s="22" t="e">
        <f>G158*#REF!</f>
        <v>#REF!</v>
      </c>
      <c r="I158" s="18"/>
      <c r="J158" s="279"/>
      <c r="K158" s="280"/>
      <c r="L158" s="280"/>
      <c r="M158" s="280"/>
      <c r="N158" s="281"/>
    </row>
    <row r="159" spans="1:14" ht="15.75" x14ac:dyDescent="0.25">
      <c r="A159" s="136"/>
      <c r="B159" s="137"/>
      <c r="C159" s="138"/>
      <c r="D159" s="138"/>
      <c r="E159" s="137"/>
      <c r="F159" s="138"/>
      <c r="G159" s="145">
        <f>PRODUCT(C159:F159)</f>
        <v>0</v>
      </c>
      <c r="H159" s="22" t="e">
        <f>G159*#REF!</f>
        <v>#REF!</v>
      </c>
      <c r="I159" s="21"/>
      <c r="J159" s="273"/>
      <c r="K159" s="274"/>
      <c r="L159" s="274"/>
      <c r="M159" s="274"/>
      <c r="N159" s="275"/>
    </row>
    <row r="160" spans="1:14" ht="15.75" x14ac:dyDescent="0.25">
      <c r="A160" s="136"/>
      <c r="B160" s="137"/>
      <c r="C160" s="138"/>
      <c r="D160" s="138"/>
      <c r="E160" s="137"/>
      <c r="F160" s="138"/>
      <c r="G160" s="145">
        <f>PRODUCT(C160:F160)</f>
        <v>0</v>
      </c>
      <c r="H160" s="22" t="e">
        <f>G160*#REF!</f>
        <v>#REF!</v>
      </c>
      <c r="I160" s="21"/>
      <c r="J160" s="273"/>
      <c r="K160" s="274"/>
      <c r="L160" s="274"/>
      <c r="M160" s="274"/>
      <c r="N160" s="275"/>
    </row>
    <row r="161" spans="1:14" ht="15.75" x14ac:dyDescent="0.25">
      <c r="A161" s="136"/>
      <c r="B161" s="137"/>
      <c r="C161" s="138"/>
      <c r="D161" s="138"/>
      <c r="E161" s="137"/>
      <c r="F161" s="138"/>
      <c r="G161" s="145">
        <f>PRODUCT(C161:F161)</f>
        <v>0</v>
      </c>
      <c r="H161" s="22" t="e">
        <f>G161*#REF!</f>
        <v>#REF!</v>
      </c>
      <c r="I161" s="21"/>
      <c r="J161" s="273"/>
      <c r="K161" s="274"/>
      <c r="L161" s="274"/>
      <c r="M161" s="274"/>
      <c r="N161" s="275"/>
    </row>
    <row r="162" spans="1:14" ht="15.75" x14ac:dyDescent="0.25">
      <c r="A162" s="150" t="s">
        <v>70</v>
      </c>
      <c r="B162" s="151"/>
      <c r="C162" s="146"/>
      <c r="D162" s="146"/>
      <c r="E162" s="151"/>
      <c r="F162" s="146"/>
      <c r="G162" s="146">
        <f>SUM(G158:G161)</f>
        <v>0</v>
      </c>
      <c r="H162" s="22" t="e">
        <f>SUM(H158:H161)</f>
        <v>#REF!</v>
      </c>
      <c r="I162" s="26" t="e">
        <f>G162+H162</f>
        <v>#REF!</v>
      </c>
      <c r="J162" s="273"/>
      <c r="K162" s="274"/>
      <c r="L162" s="274"/>
      <c r="M162" s="274"/>
      <c r="N162" s="275"/>
    </row>
    <row r="163" spans="1:14" ht="15.75" x14ac:dyDescent="0.25">
      <c r="A163" s="139" t="s">
        <v>66</v>
      </c>
      <c r="B163" s="137"/>
      <c r="C163" s="138"/>
      <c r="D163" s="138"/>
      <c r="E163" s="137"/>
      <c r="F163" s="138"/>
      <c r="G163" s="145">
        <f>PRODUCT(C163:F163)</f>
        <v>0</v>
      </c>
      <c r="H163" s="22" t="e">
        <f>G163*#REF!</f>
        <v>#REF!</v>
      </c>
      <c r="I163" s="26"/>
      <c r="J163" s="273"/>
      <c r="K163" s="274"/>
      <c r="L163" s="274"/>
      <c r="M163" s="274"/>
      <c r="N163" s="275"/>
    </row>
    <row r="164" spans="1:14" ht="15.75" x14ac:dyDescent="0.25">
      <c r="A164" s="136"/>
      <c r="B164" s="137"/>
      <c r="C164" s="138"/>
      <c r="D164" s="138"/>
      <c r="E164" s="137"/>
      <c r="F164" s="138"/>
      <c r="G164" s="145">
        <f>PRODUCT(C164:F164)</f>
        <v>0</v>
      </c>
      <c r="H164" s="22" t="e">
        <f>G164*#REF!</f>
        <v>#REF!</v>
      </c>
      <c r="I164" s="26"/>
      <c r="J164" s="273"/>
      <c r="K164" s="274"/>
      <c r="L164" s="274"/>
      <c r="M164" s="274"/>
      <c r="N164" s="275"/>
    </row>
    <row r="165" spans="1:14" ht="15.75" x14ac:dyDescent="0.25">
      <c r="A165" s="150" t="s">
        <v>73</v>
      </c>
      <c r="B165" s="151"/>
      <c r="C165" s="146"/>
      <c r="D165" s="146"/>
      <c r="E165" s="151"/>
      <c r="F165" s="146"/>
      <c r="G165" s="146">
        <f>SUM(G163:G164)</f>
        <v>0</v>
      </c>
      <c r="H165" s="22" t="e">
        <f>SUM(H163:H164)</f>
        <v>#REF!</v>
      </c>
      <c r="I165" s="26" t="e">
        <f>G165+H165</f>
        <v>#REF!</v>
      </c>
      <c r="J165" s="273"/>
      <c r="K165" s="274"/>
      <c r="L165" s="274"/>
      <c r="M165" s="274"/>
      <c r="N165" s="275"/>
    </row>
    <row r="166" spans="1:14" ht="15.75" x14ac:dyDescent="0.25">
      <c r="A166" s="139" t="s">
        <v>67</v>
      </c>
      <c r="B166" s="137"/>
      <c r="C166" s="138"/>
      <c r="D166" s="138"/>
      <c r="E166" s="137"/>
      <c r="F166" s="138"/>
      <c r="G166" s="145">
        <f>PRODUCT(C166:F166)</f>
        <v>0</v>
      </c>
      <c r="H166" s="22" t="e">
        <f>G166*#REF!</f>
        <v>#REF!</v>
      </c>
      <c r="I166" s="26"/>
      <c r="J166" s="273"/>
      <c r="K166" s="274"/>
      <c r="L166" s="274"/>
      <c r="M166" s="274"/>
      <c r="N166" s="275"/>
    </row>
    <row r="167" spans="1:14" ht="15.75" x14ac:dyDescent="0.25">
      <c r="A167" s="136"/>
      <c r="B167" s="137"/>
      <c r="C167" s="138"/>
      <c r="D167" s="138"/>
      <c r="E167" s="137"/>
      <c r="F167" s="138"/>
      <c r="G167" s="145">
        <f>PRODUCT(C167:F167)</f>
        <v>0</v>
      </c>
      <c r="H167" s="22" t="e">
        <f>G167*#REF!</f>
        <v>#REF!</v>
      </c>
      <c r="I167" s="26"/>
      <c r="J167" s="273"/>
      <c r="K167" s="274"/>
      <c r="L167" s="274"/>
      <c r="M167" s="274"/>
      <c r="N167" s="275"/>
    </row>
    <row r="168" spans="1:14" ht="15.75" x14ac:dyDescent="0.25">
      <c r="A168" s="151" t="s">
        <v>71</v>
      </c>
      <c r="B168" s="151"/>
      <c r="C168" s="146"/>
      <c r="D168" s="146"/>
      <c r="E168" s="151"/>
      <c r="F168" s="146"/>
      <c r="G168" s="147">
        <f>SUM(G166:G167)</f>
        <v>0</v>
      </c>
      <c r="H168" s="24" t="e">
        <f>SUM(H166:H167)</f>
        <v>#REF!</v>
      </c>
      <c r="I168" s="27" t="e">
        <f>G168+H168</f>
        <v>#REF!</v>
      </c>
      <c r="J168" s="276"/>
      <c r="K168" s="277"/>
      <c r="L168" s="277"/>
      <c r="M168" s="277"/>
      <c r="N168" s="278"/>
    </row>
    <row r="169" spans="1:14" ht="15.75" x14ac:dyDescent="0.25">
      <c r="A169" s="152" t="s">
        <v>30</v>
      </c>
      <c r="B169" s="134"/>
      <c r="C169" s="135"/>
      <c r="D169" s="135"/>
      <c r="E169" s="134"/>
      <c r="F169" s="135"/>
      <c r="G169" s="145">
        <f>PRODUCT(C169:F169)</f>
        <v>0</v>
      </c>
      <c r="H169" s="22" t="e">
        <f>G169*#REF!</f>
        <v>#REF!</v>
      </c>
      <c r="I169" s="18"/>
      <c r="J169" s="279"/>
      <c r="K169" s="280"/>
      <c r="L169" s="280"/>
      <c r="M169" s="280"/>
      <c r="N169" s="281"/>
    </row>
    <row r="170" spans="1:14" ht="15.75" x14ac:dyDescent="0.25">
      <c r="A170" s="136"/>
      <c r="B170" s="137"/>
      <c r="C170" s="138"/>
      <c r="D170" s="138"/>
      <c r="E170" s="137"/>
      <c r="F170" s="138"/>
      <c r="G170" s="145">
        <f t="shared" ref="G170:G178" si="13">PRODUCT(C170:F170)</f>
        <v>0</v>
      </c>
      <c r="H170" s="22" t="e">
        <f>G170*#REF!</f>
        <v>#REF!</v>
      </c>
      <c r="I170" s="21"/>
      <c r="J170" s="273"/>
      <c r="K170" s="274"/>
      <c r="L170" s="274"/>
      <c r="M170" s="274"/>
      <c r="N170" s="275"/>
    </row>
    <row r="171" spans="1:14" ht="15.75" x14ac:dyDescent="0.25">
      <c r="A171" s="136"/>
      <c r="B171" s="137"/>
      <c r="C171" s="138"/>
      <c r="D171" s="138"/>
      <c r="E171" s="137"/>
      <c r="F171" s="138">
        <v>4500</v>
      </c>
      <c r="G171" s="145">
        <f t="shared" si="13"/>
        <v>4500</v>
      </c>
      <c r="H171" s="22" t="e">
        <f>G171*#REF!</f>
        <v>#REF!</v>
      </c>
      <c r="I171" s="21"/>
      <c r="J171" s="273"/>
      <c r="K171" s="274"/>
      <c r="L171" s="274"/>
      <c r="M171" s="274"/>
      <c r="N171" s="275"/>
    </row>
    <row r="172" spans="1:14" ht="15.75" x14ac:dyDescent="0.25">
      <c r="A172" s="136"/>
      <c r="B172" s="137"/>
      <c r="C172" s="138"/>
      <c r="D172" s="138"/>
      <c r="E172" s="137"/>
      <c r="F172" s="138"/>
      <c r="G172" s="145">
        <f t="shared" si="13"/>
        <v>0</v>
      </c>
      <c r="H172" s="22" t="e">
        <f>G172*#REF!</f>
        <v>#REF!</v>
      </c>
      <c r="I172" s="21"/>
      <c r="J172" s="273"/>
      <c r="K172" s="274"/>
      <c r="L172" s="274"/>
      <c r="M172" s="274"/>
      <c r="N172" s="275"/>
    </row>
    <row r="173" spans="1:14" ht="15.75" x14ac:dyDescent="0.25">
      <c r="A173" s="150" t="s">
        <v>70</v>
      </c>
      <c r="B173" s="151"/>
      <c r="C173" s="146"/>
      <c r="D173" s="146"/>
      <c r="E173" s="151"/>
      <c r="F173" s="146"/>
      <c r="G173" s="146">
        <f>SUM(G169:G172)</f>
        <v>4500</v>
      </c>
      <c r="H173" s="22" t="e">
        <f>SUM(H169:H172)</f>
        <v>#REF!</v>
      </c>
      <c r="I173" s="26" t="e">
        <f>G173+H173</f>
        <v>#REF!</v>
      </c>
      <c r="J173" s="273"/>
      <c r="K173" s="274"/>
      <c r="L173" s="274"/>
      <c r="M173" s="274"/>
      <c r="N173" s="275"/>
    </row>
    <row r="174" spans="1:14" ht="15.75" x14ac:dyDescent="0.25">
      <c r="A174" s="139" t="s">
        <v>66</v>
      </c>
      <c r="B174" s="137"/>
      <c r="C174" s="138"/>
      <c r="D174" s="138"/>
      <c r="E174" s="137"/>
      <c r="F174" s="138"/>
      <c r="G174" s="145">
        <f t="shared" si="13"/>
        <v>0</v>
      </c>
      <c r="H174" s="22" t="e">
        <f>G174*#REF!</f>
        <v>#REF!</v>
      </c>
      <c r="I174" s="26"/>
      <c r="J174" s="273"/>
      <c r="K174" s="274"/>
      <c r="L174" s="274"/>
      <c r="M174" s="274"/>
      <c r="N174" s="275"/>
    </row>
    <row r="175" spans="1:14" ht="15.75" x14ac:dyDescent="0.25">
      <c r="A175" s="136"/>
      <c r="B175" s="137"/>
      <c r="C175" s="138"/>
      <c r="D175" s="138"/>
      <c r="E175" s="137"/>
      <c r="F175" s="138"/>
      <c r="G175" s="145">
        <f t="shared" si="13"/>
        <v>0</v>
      </c>
      <c r="H175" s="22" t="e">
        <f>G175*#REF!</f>
        <v>#REF!</v>
      </c>
      <c r="I175" s="26"/>
      <c r="J175" s="273"/>
      <c r="K175" s="274"/>
      <c r="L175" s="274"/>
      <c r="M175" s="274"/>
      <c r="N175" s="275"/>
    </row>
    <row r="176" spans="1:14" ht="15.75" x14ac:dyDescent="0.25">
      <c r="A176" s="150" t="s">
        <v>73</v>
      </c>
      <c r="B176" s="151"/>
      <c r="C176" s="146"/>
      <c r="D176" s="146"/>
      <c r="E176" s="151"/>
      <c r="F176" s="146"/>
      <c r="G176" s="146">
        <f>SUM(G174:G175)</f>
        <v>0</v>
      </c>
      <c r="H176" s="22" t="e">
        <f>SUM(H174:H175)</f>
        <v>#REF!</v>
      </c>
      <c r="I176" s="26" t="e">
        <f>G176+H176</f>
        <v>#REF!</v>
      </c>
      <c r="J176" s="273"/>
      <c r="K176" s="274"/>
      <c r="L176" s="274"/>
      <c r="M176" s="274"/>
      <c r="N176" s="275"/>
    </row>
    <row r="177" spans="1:14" ht="15.75" x14ac:dyDescent="0.25">
      <c r="A177" s="139" t="s">
        <v>67</v>
      </c>
      <c r="B177" s="137"/>
      <c r="C177" s="138"/>
      <c r="D177" s="138"/>
      <c r="E177" s="137"/>
      <c r="F177" s="138"/>
      <c r="G177" s="145">
        <f t="shared" si="13"/>
        <v>0</v>
      </c>
      <c r="H177" s="22" t="e">
        <f>G177*#REF!</f>
        <v>#REF!</v>
      </c>
      <c r="I177" s="26"/>
      <c r="J177" s="273"/>
      <c r="K177" s="274"/>
      <c r="L177" s="274"/>
      <c r="M177" s="274"/>
      <c r="N177" s="275"/>
    </row>
    <row r="178" spans="1:14" ht="15.75" x14ac:dyDescent="0.25">
      <c r="A178" s="136"/>
      <c r="B178" s="137"/>
      <c r="C178" s="138"/>
      <c r="D178" s="138"/>
      <c r="E178" s="137"/>
      <c r="F178" s="138"/>
      <c r="G178" s="145">
        <f t="shared" si="13"/>
        <v>0</v>
      </c>
      <c r="H178" s="22" t="e">
        <f>G178*#REF!</f>
        <v>#REF!</v>
      </c>
      <c r="I178" s="26"/>
      <c r="J178" s="273"/>
      <c r="K178" s="274"/>
      <c r="L178" s="274"/>
      <c r="M178" s="274"/>
      <c r="N178" s="275"/>
    </row>
    <row r="179" spans="1:14" ht="15.75" x14ac:dyDescent="0.25">
      <c r="A179" s="151" t="s">
        <v>71</v>
      </c>
      <c r="B179" s="151"/>
      <c r="C179" s="146"/>
      <c r="D179" s="146"/>
      <c r="E179" s="151"/>
      <c r="F179" s="146"/>
      <c r="G179" s="147">
        <f>SUM(G177:G178)</f>
        <v>0</v>
      </c>
      <c r="H179" s="24" t="e">
        <f>SUM(H177:H178)</f>
        <v>#REF!</v>
      </c>
      <c r="I179" s="27" t="e">
        <f>G179+H179</f>
        <v>#REF!</v>
      </c>
      <c r="J179" s="276"/>
      <c r="K179" s="277"/>
      <c r="L179" s="277"/>
      <c r="M179" s="277"/>
      <c r="N179" s="278"/>
    </row>
    <row r="180" spans="1:14" ht="15.75" x14ac:dyDescent="0.25">
      <c r="A180" s="152" t="s">
        <v>108</v>
      </c>
      <c r="B180" s="134"/>
      <c r="C180" s="135"/>
      <c r="D180" s="135"/>
      <c r="E180" s="134"/>
      <c r="F180" s="135"/>
      <c r="G180" s="145">
        <f>PRODUCT(C180:F180)</f>
        <v>0</v>
      </c>
      <c r="H180" s="22" t="e">
        <f>G180*#REF!</f>
        <v>#REF!</v>
      </c>
      <c r="I180" s="18"/>
      <c r="J180" s="279"/>
      <c r="K180" s="280"/>
      <c r="L180" s="280"/>
      <c r="M180" s="280"/>
      <c r="N180" s="281"/>
    </row>
    <row r="181" spans="1:14" ht="15.75" x14ac:dyDescent="0.25">
      <c r="A181" s="136"/>
      <c r="B181" s="137"/>
      <c r="C181" s="138"/>
      <c r="D181" s="138"/>
      <c r="E181" s="137"/>
      <c r="F181" s="138">
        <v>2000</v>
      </c>
      <c r="G181" s="145">
        <f t="shared" ref="G181:G189" si="14">PRODUCT(C181:F181)</f>
        <v>2000</v>
      </c>
      <c r="H181" s="22" t="e">
        <f>G181*#REF!</f>
        <v>#REF!</v>
      </c>
      <c r="I181" s="21"/>
      <c r="J181" s="273"/>
      <c r="K181" s="274"/>
      <c r="L181" s="274"/>
      <c r="M181" s="274"/>
      <c r="N181" s="275"/>
    </row>
    <row r="182" spans="1:14" ht="15.75" x14ac:dyDescent="0.25">
      <c r="A182" s="136"/>
      <c r="B182" s="137"/>
      <c r="C182" s="138"/>
      <c r="D182" s="138"/>
      <c r="E182" s="137"/>
      <c r="F182" s="138"/>
      <c r="G182" s="145">
        <f t="shared" si="14"/>
        <v>0</v>
      </c>
      <c r="H182" s="22" t="e">
        <f>G182*#REF!</f>
        <v>#REF!</v>
      </c>
      <c r="I182" s="21"/>
      <c r="J182" s="273"/>
      <c r="K182" s="274"/>
      <c r="L182" s="274"/>
      <c r="M182" s="274"/>
      <c r="N182" s="275"/>
    </row>
    <row r="183" spans="1:14" ht="15.75" x14ac:dyDescent="0.25">
      <c r="A183" s="136"/>
      <c r="B183" s="137"/>
      <c r="C183" s="138"/>
      <c r="D183" s="138"/>
      <c r="E183" s="137"/>
      <c r="F183" s="138"/>
      <c r="G183" s="145">
        <f t="shared" si="14"/>
        <v>0</v>
      </c>
      <c r="H183" s="22" t="e">
        <f>G183*#REF!</f>
        <v>#REF!</v>
      </c>
      <c r="I183" s="21"/>
      <c r="J183" s="273"/>
      <c r="K183" s="274"/>
      <c r="L183" s="274"/>
      <c r="M183" s="274"/>
      <c r="N183" s="275"/>
    </row>
    <row r="184" spans="1:14" ht="15.75" x14ac:dyDescent="0.25">
      <c r="A184" s="150" t="s">
        <v>70</v>
      </c>
      <c r="B184" s="151"/>
      <c r="C184" s="146"/>
      <c r="D184" s="146"/>
      <c r="E184" s="151"/>
      <c r="F184" s="146"/>
      <c r="G184" s="146">
        <f>SUM(G180:G183)</f>
        <v>2000</v>
      </c>
      <c r="H184" s="22" t="e">
        <f>SUM(H180:H183)</f>
        <v>#REF!</v>
      </c>
      <c r="I184" s="26" t="e">
        <f>G184+H184</f>
        <v>#REF!</v>
      </c>
      <c r="J184" s="273"/>
      <c r="K184" s="274"/>
      <c r="L184" s="274"/>
      <c r="M184" s="274"/>
      <c r="N184" s="275"/>
    </row>
    <row r="185" spans="1:14" ht="15.75" x14ac:dyDescent="0.25">
      <c r="A185" s="139" t="s">
        <v>66</v>
      </c>
      <c r="B185" s="137"/>
      <c r="C185" s="138"/>
      <c r="D185" s="138"/>
      <c r="E185" s="137"/>
      <c r="F185" s="138"/>
      <c r="G185" s="145">
        <f t="shared" si="14"/>
        <v>0</v>
      </c>
      <c r="H185" s="22" t="e">
        <f>G185*#REF!</f>
        <v>#REF!</v>
      </c>
      <c r="I185" s="26"/>
      <c r="J185" s="273"/>
      <c r="K185" s="274"/>
      <c r="L185" s="274"/>
      <c r="M185" s="274"/>
      <c r="N185" s="275"/>
    </row>
    <row r="186" spans="1:14" ht="15.75" x14ac:dyDescent="0.25">
      <c r="A186" s="136"/>
      <c r="B186" s="137"/>
      <c r="C186" s="138"/>
      <c r="D186" s="138"/>
      <c r="E186" s="137"/>
      <c r="F186" s="138"/>
      <c r="G186" s="145">
        <f t="shared" si="14"/>
        <v>0</v>
      </c>
      <c r="H186" s="22" t="e">
        <f>G186*#REF!</f>
        <v>#REF!</v>
      </c>
      <c r="I186" s="26"/>
      <c r="J186" s="273"/>
      <c r="K186" s="274"/>
      <c r="L186" s="274"/>
      <c r="M186" s="274"/>
      <c r="N186" s="275"/>
    </row>
    <row r="187" spans="1:14" ht="15.75" x14ac:dyDescent="0.25">
      <c r="A187" s="150" t="s">
        <v>73</v>
      </c>
      <c r="B187" s="151"/>
      <c r="C187" s="146"/>
      <c r="D187" s="146"/>
      <c r="E187" s="151"/>
      <c r="F187" s="146"/>
      <c r="G187" s="146">
        <f>SUM(G185:G186)</f>
        <v>0</v>
      </c>
      <c r="H187" s="22" t="e">
        <f>SUM(H185:H186)</f>
        <v>#REF!</v>
      </c>
      <c r="I187" s="26" t="e">
        <f>G187+H187</f>
        <v>#REF!</v>
      </c>
      <c r="J187" s="273"/>
      <c r="K187" s="274"/>
      <c r="L187" s="274"/>
      <c r="M187" s="274"/>
      <c r="N187" s="275"/>
    </row>
    <row r="188" spans="1:14" ht="15.75" x14ac:dyDescent="0.25">
      <c r="A188" s="139" t="s">
        <v>67</v>
      </c>
      <c r="B188" s="137"/>
      <c r="C188" s="138"/>
      <c r="D188" s="138"/>
      <c r="E188" s="137"/>
      <c r="F188" s="138"/>
      <c r="G188" s="145">
        <f t="shared" si="14"/>
        <v>0</v>
      </c>
      <c r="H188" s="22" t="e">
        <f>G188*#REF!</f>
        <v>#REF!</v>
      </c>
      <c r="I188" s="26"/>
      <c r="J188" s="273"/>
      <c r="K188" s="274"/>
      <c r="L188" s="274"/>
      <c r="M188" s="274"/>
      <c r="N188" s="275"/>
    </row>
    <row r="189" spans="1:14" ht="15.75" x14ac:dyDescent="0.25">
      <c r="A189" s="136"/>
      <c r="B189" s="137"/>
      <c r="C189" s="138"/>
      <c r="D189" s="138"/>
      <c r="E189" s="137"/>
      <c r="F189" s="138"/>
      <c r="G189" s="145">
        <f t="shared" si="14"/>
        <v>0</v>
      </c>
      <c r="H189" s="22" t="e">
        <f>G189*#REF!</f>
        <v>#REF!</v>
      </c>
      <c r="I189" s="26"/>
      <c r="J189" s="273"/>
      <c r="K189" s="274"/>
      <c r="L189" s="274"/>
      <c r="M189" s="274"/>
      <c r="N189" s="275"/>
    </row>
    <row r="190" spans="1:14" ht="15.75" x14ac:dyDescent="0.25">
      <c r="A190" s="151" t="s">
        <v>71</v>
      </c>
      <c r="B190" s="151"/>
      <c r="C190" s="146"/>
      <c r="D190" s="146"/>
      <c r="E190" s="151"/>
      <c r="F190" s="146"/>
      <c r="G190" s="147">
        <f>SUM(G188:G189)</f>
        <v>0</v>
      </c>
      <c r="H190" s="24" t="e">
        <f>SUM(H188:H189)</f>
        <v>#REF!</v>
      </c>
      <c r="I190" s="27" t="e">
        <f>G190+H190</f>
        <v>#REF!</v>
      </c>
      <c r="J190" s="276"/>
      <c r="K190" s="277"/>
      <c r="L190" s="277"/>
      <c r="M190" s="277"/>
      <c r="N190" s="278"/>
    </row>
    <row r="191" spans="1:14" ht="15.75" x14ac:dyDescent="0.25">
      <c r="A191" s="152" t="s">
        <v>27</v>
      </c>
      <c r="B191" s="134"/>
      <c r="C191" s="135"/>
      <c r="D191" s="135"/>
      <c r="E191" s="134"/>
      <c r="F191" s="135"/>
      <c r="G191" s="145">
        <f>PRODUCT(C191:F191)</f>
        <v>0</v>
      </c>
      <c r="H191" s="22" t="e">
        <f>G191*#REF!</f>
        <v>#REF!</v>
      </c>
      <c r="I191" s="18"/>
      <c r="J191" s="279"/>
      <c r="K191" s="280"/>
      <c r="L191" s="280"/>
      <c r="M191" s="280"/>
      <c r="N191" s="281"/>
    </row>
    <row r="192" spans="1:14" ht="15.75" x14ac:dyDescent="0.25">
      <c r="A192" s="136"/>
      <c r="B192" s="137"/>
      <c r="C192" s="138"/>
      <c r="D192" s="138"/>
      <c r="E192" s="137"/>
      <c r="F192" s="138"/>
      <c r="G192" s="145">
        <f t="shared" ref="G192:G200" si="15">PRODUCT(C192:F192)</f>
        <v>0</v>
      </c>
      <c r="H192" s="22" t="e">
        <f>G192*#REF!</f>
        <v>#REF!</v>
      </c>
      <c r="I192" s="21"/>
      <c r="J192" s="273"/>
      <c r="K192" s="274"/>
      <c r="L192" s="274"/>
      <c r="M192" s="274"/>
      <c r="N192" s="275"/>
    </row>
    <row r="193" spans="1:14" ht="15.75" x14ac:dyDescent="0.25">
      <c r="A193" s="136"/>
      <c r="B193" s="137"/>
      <c r="C193" s="138"/>
      <c r="D193" s="138"/>
      <c r="E193" s="137"/>
      <c r="F193" s="138">
        <v>4000</v>
      </c>
      <c r="G193" s="145">
        <f t="shared" si="15"/>
        <v>4000</v>
      </c>
      <c r="H193" s="22" t="e">
        <f>G193*#REF!</f>
        <v>#REF!</v>
      </c>
      <c r="I193" s="21"/>
      <c r="J193" s="273"/>
      <c r="K193" s="274"/>
      <c r="L193" s="274"/>
      <c r="M193" s="274"/>
      <c r="N193" s="275"/>
    </row>
    <row r="194" spans="1:14" ht="15.75" x14ac:dyDescent="0.25">
      <c r="A194" s="136"/>
      <c r="B194" s="137"/>
      <c r="C194" s="138"/>
      <c r="D194" s="138"/>
      <c r="E194" s="137"/>
      <c r="F194" s="138"/>
      <c r="G194" s="145">
        <f t="shared" si="15"/>
        <v>0</v>
      </c>
      <c r="H194" s="22" t="e">
        <f>G194*#REF!</f>
        <v>#REF!</v>
      </c>
      <c r="I194" s="21"/>
      <c r="J194" s="273"/>
      <c r="K194" s="274"/>
      <c r="L194" s="274"/>
      <c r="M194" s="274"/>
      <c r="N194" s="275"/>
    </row>
    <row r="195" spans="1:14" ht="15.75" x14ac:dyDescent="0.25">
      <c r="A195" s="150" t="s">
        <v>70</v>
      </c>
      <c r="B195" s="151"/>
      <c r="C195" s="146"/>
      <c r="D195" s="146"/>
      <c r="E195" s="151"/>
      <c r="F195" s="146"/>
      <c r="G195" s="146">
        <f>SUM(G191:G194)</f>
        <v>4000</v>
      </c>
      <c r="H195" s="22" t="e">
        <f>SUM(H191:H194)</f>
        <v>#REF!</v>
      </c>
      <c r="I195" s="26" t="e">
        <f>G195+H195</f>
        <v>#REF!</v>
      </c>
      <c r="J195" s="273"/>
      <c r="K195" s="274"/>
      <c r="L195" s="274"/>
      <c r="M195" s="274"/>
      <c r="N195" s="275"/>
    </row>
    <row r="196" spans="1:14" ht="15.75" x14ac:dyDescent="0.25">
      <c r="A196" s="139" t="s">
        <v>66</v>
      </c>
      <c r="B196" s="137"/>
      <c r="C196" s="138"/>
      <c r="D196" s="138"/>
      <c r="E196" s="137"/>
      <c r="F196" s="138"/>
      <c r="G196" s="145">
        <f t="shared" si="15"/>
        <v>0</v>
      </c>
      <c r="H196" s="22" t="e">
        <f>G196*#REF!</f>
        <v>#REF!</v>
      </c>
      <c r="I196" s="26"/>
      <c r="J196" s="273"/>
      <c r="K196" s="274"/>
      <c r="L196" s="274"/>
      <c r="M196" s="274"/>
      <c r="N196" s="275"/>
    </row>
    <row r="197" spans="1:14" ht="15.75" x14ac:dyDescent="0.25">
      <c r="A197" s="136"/>
      <c r="B197" s="137"/>
      <c r="C197" s="138"/>
      <c r="D197" s="138"/>
      <c r="E197" s="137"/>
      <c r="F197" s="138"/>
      <c r="G197" s="145">
        <f t="shared" si="15"/>
        <v>0</v>
      </c>
      <c r="H197" s="22" t="e">
        <f>G197*#REF!</f>
        <v>#REF!</v>
      </c>
      <c r="I197" s="26"/>
      <c r="J197" s="273"/>
      <c r="K197" s="274"/>
      <c r="L197" s="274"/>
      <c r="M197" s="274"/>
      <c r="N197" s="275"/>
    </row>
    <row r="198" spans="1:14" ht="15.75" x14ac:dyDescent="0.25">
      <c r="A198" s="150" t="s">
        <v>73</v>
      </c>
      <c r="B198" s="151"/>
      <c r="C198" s="146"/>
      <c r="D198" s="146"/>
      <c r="E198" s="151"/>
      <c r="F198" s="146"/>
      <c r="G198" s="146">
        <f>SUM(G196:G197)</f>
        <v>0</v>
      </c>
      <c r="H198" s="22" t="e">
        <f>SUM(H196:H197)</f>
        <v>#REF!</v>
      </c>
      <c r="I198" s="26" t="e">
        <f>G198+H198</f>
        <v>#REF!</v>
      </c>
      <c r="J198" s="273"/>
      <c r="K198" s="274"/>
      <c r="L198" s="274"/>
      <c r="M198" s="274"/>
      <c r="N198" s="275"/>
    </row>
    <row r="199" spans="1:14" ht="15.75" x14ac:dyDescent="0.25">
      <c r="A199" s="139" t="s">
        <v>67</v>
      </c>
      <c r="B199" s="137"/>
      <c r="C199" s="138"/>
      <c r="D199" s="138"/>
      <c r="E199" s="137"/>
      <c r="F199" s="138"/>
      <c r="G199" s="145">
        <f t="shared" si="15"/>
        <v>0</v>
      </c>
      <c r="H199" s="22" t="e">
        <f>G199*#REF!</f>
        <v>#REF!</v>
      </c>
      <c r="I199" s="26"/>
      <c r="J199" s="273"/>
      <c r="K199" s="274"/>
      <c r="L199" s="274"/>
      <c r="M199" s="274"/>
      <c r="N199" s="275"/>
    </row>
    <row r="200" spans="1:14" ht="15.75" x14ac:dyDescent="0.25">
      <c r="A200" s="136"/>
      <c r="B200" s="137"/>
      <c r="C200" s="138"/>
      <c r="D200" s="138"/>
      <c r="E200" s="137"/>
      <c r="F200" s="138"/>
      <c r="G200" s="145">
        <f t="shared" si="15"/>
        <v>0</v>
      </c>
      <c r="H200" s="22" t="e">
        <f>G200*#REF!</f>
        <v>#REF!</v>
      </c>
      <c r="I200" s="26"/>
      <c r="J200" s="273"/>
      <c r="K200" s="274"/>
      <c r="L200" s="274"/>
      <c r="M200" s="274"/>
      <c r="N200" s="275"/>
    </row>
    <row r="201" spans="1:14" ht="15.75" x14ac:dyDescent="0.25">
      <c r="A201" s="151" t="s">
        <v>71</v>
      </c>
      <c r="B201" s="151"/>
      <c r="C201" s="146"/>
      <c r="D201" s="146"/>
      <c r="E201" s="151"/>
      <c r="F201" s="146"/>
      <c r="G201" s="147">
        <f>SUM(G199:G200)</f>
        <v>0</v>
      </c>
      <c r="H201" s="24" t="e">
        <f>SUM(H199:H200)</f>
        <v>#REF!</v>
      </c>
      <c r="I201" s="27" t="e">
        <f>G201+H201</f>
        <v>#REF!</v>
      </c>
      <c r="J201" s="276"/>
      <c r="K201" s="277"/>
      <c r="L201" s="277"/>
      <c r="M201" s="277"/>
      <c r="N201" s="278"/>
    </row>
    <row r="202" spans="1:14" ht="15.75" x14ac:dyDescent="0.25">
      <c r="A202" s="152" t="s">
        <v>31</v>
      </c>
      <c r="B202" s="134"/>
      <c r="C202" s="135"/>
      <c r="D202" s="135"/>
      <c r="E202" s="134"/>
      <c r="F202" s="135"/>
      <c r="G202" s="145">
        <f>PRODUCT(C202:F202)</f>
        <v>0</v>
      </c>
      <c r="H202" s="22"/>
      <c r="I202" s="18"/>
      <c r="J202" s="279"/>
      <c r="K202" s="280"/>
      <c r="L202" s="280"/>
      <c r="M202" s="280"/>
      <c r="N202" s="281"/>
    </row>
    <row r="203" spans="1:14" ht="15.75" x14ac:dyDescent="0.25">
      <c r="A203" s="136"/>
      <c r="B203" s="137"/>
      <c r="C203" s="138"/>
      <c r="D203" s="138"/>
      <c r="E203" s="137"/>
      <c r="F203" s="138">
        <v>3500</v>
      </c>
      <c r="G203" s="145">
        <f t="shared" ref="G203:G211" si="16">PRODUCT(C203:F203)</f>
        <v>3500</v>
      </c>
      <c r="H203" s="22"/>
      <c r="I203" s="21"/>
      <c r="J203" s="273"/>
      <c r="K203" s="274"/>
      <c r="L203" s="274"/>
      <c r="M203" s="274"/>
      <c r="N203" s="275"/>
    </row>
    <row r="204" spans="1:14" ht="15.75" x14ac:dyDescent="0.25">
      <c r="A204" s="136"/>
      <c r="B204" s="137"/>
      <c r="C204" s="138"/>
      <c r="D204" s="138"/>
      <c r="E204" s="137"/>
      <c r="F204" s="138"/>
      <c r="G204" s="145">
        <f t="shared" si="16"/>
        <v>0</v>
      </c>
      <c r="H204" s="22"/>
      <c r="I204" s="21"/>
      <c r="J204" s="273"/>
      <c r="K204" s="274"/>
      <c r="L204" s="274"/>
      <c r="M204" s="274"/>
      <c r="N204" s="275"/>
    </row>
    <row r="205" spans="1:14" ht="15.75" x14ac:dyDescent="0.25">
      <c r="A205" s="136"/>
      <c r="B205" s="137"/>
      <c r="C205" s="138"/>
      <c r="D205" s="138"/>
      <c r="E205" s="137"/>
      <c r="F205" s="138"/>
      <c r="G205" s="145">
        <f t="shared" si="16"/>
        <v>0</v>
      </c>
      <c r="H205" s="22"/>
      <c r="I205" s="21"/>
      <c r="J205" s="273"/>
      <c r="K205" s="274"/>
      <c r="L205" s="274"/>
      <c r="M205" s="274"/>
      <c r="N205" s="275"/>
    </row>
    <row r="206" spans="1:14" ht="15.75" x14ac:dyDescent="0.25">
      <c r="A206" s="150" t="s">
        <v>70</v>
      </c>
      <c r="B206" s="151"/>
      <c r="C206" s="146"/>
      <c r="D206" s="146"/>
      <c r="E206" s="151"/>
      <c r="F206" s="146"/>
      <c r="G206" s="146">
        <f>SUM(G202:G205)</f>
        <v>3500</v>
      </c>
      <c r="H206" s="22"/>
      <c r="I206" s="26">
        <f>G206+H206</f>
        <v>3500</v>
      </c>
      <c r="J206" s="273"/>
      <c r="K206" s="274"/>
      <c r="L206" s="274"/>
      <c r="M206" s="274"/>
      <c r="N206" s="275"/>
    </row>
    <row r="207" spans="1:14" ht="15.75" x14ac:dyDescent="0.25">
      <c r="A207" s="139" t="s">
        <v>66</v>
      </c>
      <c r="B207" s="137"/>
      <c r="C207" s="138"/>
      <c r="D207" s="138"/>
      <c r="E207" s="137"/>
      <c r="F207" s="138"/>
      <c r="G207" s="145">
        <f t="shared" si="16"/>
        <v>0</v>
      </c>
      <c r="H207" s="22"/>
      <c r="I207" s="26"/>
      <c r="J207" s="273"/>
      <c r="K207" s="274"/>
      <c r="L207" s="274"/>
      <c r="M207" s="274"/>
      <c r="N207" s="275"/>
    </row>
    <row r="208" spans="1:14" ht="15.75" x14ac:dyDescent="0.25">
      <c r="A208" s="136"/>
      <c r="B208" s="137"/>
      <c r="C208" s="138"/>
      <c r="D208" s="138"/>
      <c r="E208" s="137"/>
      <c r="F208" s="138"/>
      <c r="G208" s="145">
        <f t="shared" si="16"/>
        <v>0</v>
      </c>
      <c r="H208" s="22"/>
      <c r="I208" s="26"/>
      <c r="J208" s="273"/>
      <c r="K208" s="274"/>
      <c r="L208" s="274"/>
      <c r="M208" s="274"/>
      <c r="N208" s="275"/>
    </row>
    <row r="209" spans="1:14" ht="15.75" x14ac:dyDescent="0.25">
      <c r="A209" s="150" t="s">
        <v>73</v>
      </c>
      <c r="B209" s="151"/>
      <c r="C209" s="146"/>
      <c r="D209" s="146"/>
      <c r="E209" s="151"/>
      <c r="F209" s="146"/>
      <c r="G209" s="146">
        <f>SUM(G207:G208)</f>
        <v>0</v>
      </c>
      <c r="H209" s="22"/>
      <c r="I209" s="26">
        <f>G209+H209</f>
        <v>0</v>
      </c>
      <c r="J209" s="273"/>
      <c r="K209" s="274"/>
      <c r="L209" s="274"/>
      <c r="M209" s="274"/>
      <c r="N209" s="275"/>
    </row>
    <row r="210" spans="1:14" ht="15.75" x14ac:dyDescent="0.25">
      <c r="A210" s="139" t="s">
        <v>67</v>
      </c>
      <c r="B210" s="137"/>
      <c r="C210" s="138"/>
      <c r="D210" s="138"/>
      <c r="E210" s="137"/>
      <c r="F210" s="138"/>
      <c r="G210" s="145">
        <f t="shared" si="16"/>
        <v>0</v>
      </c>
      <c r="H210" s="22"/>
      <c r="I210" s="26"/>
      <c r="J210" s="273"/>
      <c r="K210" s="274"/>
      <c r="L210" s="274"/>
      <c r="M210" s="274"/>
      <c r="N210" s="275"/>
    </row>
    <row r="211" spans="1:14" ht="15.75" x14ac:dyDescent="0.25">
      <c r="A211" s="136"/>
      <c r="B211" s="137"/>
      <c r="C211" s="138"/>
      <c r="D211" s="138"/>
      <c r="E211" s="137"/>
      <c r="F211" s="138"/>
      <c r="G211" s="145">
        <f t="shared" si="16"/>
        <v>0</v>
      </c>
      <c r="H211" s="22"/>
      <c r="I211" s="26"/>
      <c r="J211" s="273"/>
      <c r="K211" s="274"/>
      <c r="L211" s="274"/>
      <c r="M211" s="274"/>
      <c r="N211" s="275"/>
    </row>
    <row r="212" spans="1:14" ht="15.75" x14ac:dyDescent="0.25">
      <c r="A212" s="151" t="s">
        <v>71</v>
      </c>
      <c r="B212" s="151"/>
      <c r="C212" s="146"/>
      <c r="D212" s="146"/>
      <c r="E212" s="151"/>
      <c r="F212" s="146"/>
      <c r="G212" s="147">
        <f>SUM(G210:G211)</f>
        <v>0</v>
      </c>
      <c r="H212" s="24"/>
      <c r="I212" s="27">
        <f>G212+H212</f>
        <v>0</v>
      </c>
      <c r="J212" s="276"/>
      <c r="K212" s="277"/>
      <c r="L212" s="277"/>
      <c r="M212" s="277"/>
      <c r="N212" s="278"/>
    </row>
    <row r="213" spans="1:14" ht="15.75" x14ac:dyDescent="0.25">
      <c r="A213" s="152" t="s">
        <v>36</v>
      </c>
      <c r="B213" s="134"/>
      <c r="C213" s="135"/>
      <c r="D213" s="135"/>
      <c r="E213" s="134"/>
      <c r="F213" s="135"/>
      <c r="G213" s="145">
        <f>PRODUCT(C213:F213)</f>
        <v>0</v>
      </c>
      <c r="H213" s="22" t="e">
        <f>G213*#REF!</f>
        <v>#REF!</v>
      </c>
      <c r="I213" s="18"/>
      <c r="J213" s="279"/>
      <c r="K213" s="280"/>
      <c r="L213" s="280"/>
      <c r="M213" s="280"/>
      <c r="N213" s="281"/>
    </row>
    <row r="214" spans="1:14" ht="15.75" x14ac:dyDescent="0.25">
      <c r="A214" s="136"/>
      <c r="B214" s="137" t="s">
        <v>330</v>
      </c>
      <c r="C214" s="138"/>
      <c r="D214" s="138"/>
      <c r="E214" s="137">
        <v>12</v>
      </c>
      <c r="F214" s="138">
        <v>30</v>
      </c>
      <c r="G214" s="145">
        <f t="shared" ref="G214:G222" si="17">PRODUCT(C214:F214)</f>
        <v>360</v>
      </c>
      <c r="H214" s="22" t="e">
        <f>G214*#REF!</f>
        <v>#REF!</v>
      </c>
      <c r="I214" s="21"/>
      <c r="J214" s="273"/>
      <c r="K214" s="274"/>
      <c r="L214" s="274"/>
      <c r="M214" s="274"/>
      <c r="N214" s="275"/>
    </row>
    <row r="215" spans="1:14" ht="15.75" x14ac:dyDescent="0.25">
      <c r="A215" s="136"/>
      <c r="B215" s="137"/>
      <c r="C215" s="138"/>
      <c r="D215" s="138"/>
      <c r="E215" s="137"/>
      <c r="F215" s="138"/>
      <c r="G215" s="145">
        <f t="shared" si="17"/>
        <v>0</v>
      </c>
      <c r="H215" s="22" t="e">
        <f>G215*#REF!</f>
        <v>#REF!</v>
      </c>
      <c r="I215" s="21"/>
      <c r="J215" s="273"/>
      <c r="K215" s="274"/>
      <c r="L215" s="274"/>
      <c r="M215" s="274"/>
      <c r="N215" s="275"/>
    </row>
    <row r="216" spans="1:14" ht="15.75" x14ac:dyDescent="0.25">
      <c r="A216" s="136"/>
      <c r="B216" s="137"/>
      <c r="C216" s="138"/>
      <c r="D216" s="138"/>
      <c r="E216" s="137"/>
      <c r="F216" s="138"/>
      <c r="G216" s="145">
        <f t="shared" si="17"/>
        <v>0</v>
      </c>
      <c r="H216" s="22" t="e">
        <f>G216*#REF!</f>
        <v>#REF!</v>
      </c>
      <c r="I216" s="21"/>
      <c r="J216" s="273"/>
      <c r="K216" s="274"/>
      <c r="L216" s="274"/>
      <c r="M216" s="274"/>
      <c r="N216" s="275"/>
    </row>
    <row r="217" spans="1:14" ht="15.75" x14ac:dyDescent="0.25">
      <c r="A217" s="150" t="s">
        <v>70</v>
      </c>
      <c r="B217" s="151"/>
      <c r="C217" s="146"/>
      <c r="D217" s="146"/>
      <c r="E217" s="151"/>
      <c r="F217" s="146"/>
      <c r="G217" s="146">
        <f>SUM(G213:G216)</f>
        <v>360</v>
      </c>
      <c r="H217" s="22" t="e">
        <f>SUM(H213:H216)</f>
        <v>#REF!</v>
      </c>
      <c r="I217" s="26" t="e">
        <f>G217+H217</f>
        <v>#REF!</v>
      </c>
      <c r="J217" s="273"/>
      <c r="K217" s="274"/>
      <c r="L217" s="274"/>
      <c r="M217" s="274"/>
      <c r="N217" s="275"/>
    </row>
    <row r="218" spans="1:14" ht="15.75" x14ac:dyDescent="0.25">
      <c r="A218" s="139" t="s">
        <v>66</v>
      </c>
      <c r="B218" s="137"/>
      <c r="C218" s="138"/>
      <c r="D218" s="138"/>
      <c r="E218" s="137"/>
      <c r="F218" s="138"/>
      <c r="G218" s="145">
        <f t="shared" si="17"/>
        <v>0</v>
      </c>
      <c r="H218" s="22" t="e">
        <f>G218*#REF!</f>
        <v>#REF!</v>
      </c>
      <c r="I218" s="26"/>
      <c r="J218" s="273"/>
      <c r="K218" s="274"/>
      <c r="L218" s="274"/>
      <c r="M218" s="274"/>
      <c r="N218" s="275"/>
    </row>
    <row r="219" spans="1:14" ht="15.75" x14ac:dyDescent="0.25">
      <c r="A219" s="136"/>
      <c r="B219" s="137"/>
      <c r="C219" s="138"/>
      <c r="D219" s="138"/>
      <c r="E219" s="137"/>
      <c r="F219" s="138"/>
      <c r="G219" s="145">
        <f t="shared" si="17"/>
        <v>0</v>
      </c>
      <c r="H219" s="22" t="e">
        <f>G219*#REF!</f>
        <v>#REF!</v>
      </c>
      <c r="I219" s="26"/>
      <c r="J219" s="273"/>
      <c r="K219" s="274"/>
      <c r="L219" s="274"/>
      <c r="M219" s="274"/>
      <c r="N219" s="275"/>
    </row>
    <row r="220" spans="1:14" ht="15.75" x14ac:dyDescent="0.25">
      <c r="A220" s="150" t="s">
        <v>73</v>
      </c>
      <c r="B220" s="151"/>
      <c r="C220" s="146"/>
      <c r="D220" s="146"/>
      <c r="E220" s="151"/>
      <c r="F220" s="146"/>
      <c r="G220" s="146">
        <f>SUM(G218:G219)</f>
        <v>0</v>
      </c>
      <c r="H220" s="22" t="e">
        <f>SUM(H218:H219)</f>
        <v>#REF!</v>
      </c>
      <c r="I220" s="26" t="e">
        <f>G220+H220</f>
        <v>#REF!</v>
      </c>
      <c r="J220" s="273"/>
      <c r="K220" s="274"/>
      <c r="L220" s="274"/>
      <c r="M220" s="274"/>
      <c r="N220" s="275"/>
    </row>
    <row r="221" spans="1:14" ht="15.75" x14ac:dyDescent="0.25">
      <c r="A221" s="139" t="s">
        <v>67</v>
      </c>
      <c r="B221" s="137"/>
      <c r="C221" s="138"/>
      <c r="D221" s="138"/>
      <c r="E221" s="137"/>
      <c r="F221" s="138"/>
      <c r="G221" s="145">
        <f t="shared" si="17"/>
        <v>0</v>
      </c>
      <c r="H221" s="22" t="e">
        <f>G221*#REF!</f>
        <v>#REF!</v>
      </c>
      <c r="I221" s="26"/>
      <c r="J221" s="273"/>
      <c r="K221" s="274"/>
      <c r="L221" s="274"/>
      <c r="M221" s="274"/>
      <c r="N221" s="275"/>
    </row>
    <row r="222" spans="1:14" ht="15.75" x14ac:dyDescent="0.25">
      <c r="A222" s="136"/>
      <c r="B222" s="137"/>
      <c r="C222" s="138"/>
      <c r="D222" s="138"/>
      <c r="E222" s="137"/>
      <c r="F222" s="138"/>
      <c r="G222" s="145">
        <f t="shared" si="17"/>
        <v>0</v>
      </c>
      <c r="H222" s="22" t="e">
        <f>G222*#REF!</f>
        <v>#REF!</v>
      </c>
      <c r="I222" s="26"/>
      <c r="J222" s="273"/>
      <c r="K222" s="274"/>
      <c r="L222" s="274"/>
      <c r="M222" s="274"/>
      <c r="N222" s="275"/>
    </row>
    <row r="223" spans="1:14" ht="15.75" x14ac:dyDescent="0.25">
      <c r="A223" s="149" t="s">
        <v>71</v>
      </c>
      <c r="B223" s="149"/>
      <c r="C223" s="147"/>
      <c r="D223" s="147"/>
      <c r="E223" s="149"/>
      <c r="F223" s="147"/>
      <c r="G223" s="147">
        <f>SUM(G221:G222)</f>
        <v>0</v>
      </c>
      <c r="H223" s="24" t="e">
        <f>SUM(H221:H222)</f>
        <v>#REF!</v>
      </c>
      <c r="I223" s="27" t="e">
        <f>G223+H223</f>
        <v>#REF!</v>
      </c>
      <c r="J223" s="276"/>
      <c r="K223" s="277"/>
      <c r="L223" s="277"/>
      <c r="M223" s="277"/>
      <c r="N223" s="278"/>
    </row>
  </sheetData>
  <sheetProtection password="CF09" sheet="1" objects="1" scenarios="1"/>
  <mergeCells count="209">
    <mergeCell ref="J21:N21"/>
    <mergeCell ref="J22:N22"/>
    <mergeCell ref="J23:N23"/>
    <mergeCell ref="J24:N24"/>
    <mergeCell ref="J25:N25"/>
    <mergeCell ref="J26:N26"/>
    <mergeCell ref="J15:N15"/>
    <mergeCell ref="J16:N16"/>
    <mergeCell ref="J17:N17"/>
    <mergeCell ref="J18:N18"/>
    <mergeCell ref="J19:N19"/>
    <mergeCell ref="J20:N20"/>
    <mergeCell ref="J33:N33"/>
    <mergeCell ref="J34:N34"/>
    <mergeCell ref="J35:N35"/>
    <mergeCell ref="J36:N36"/>
    <mergeCell ref="J37:N37"/>
    <mergeCell ref="J38:N38"/>
    <mergeCell ref="J27:N27"/>
    <mergeCell ref="J28:N28"/>
    <mergeCell ref="J29:N29"/>
    <mergeCell ref="J30:N30"/>
    <mergeCell ref="J31:N31"/>
    <mergeCell ref="J32:N32"/>
    <mergeCell ref="J45:N45"/>
    <mergeCell ref="J46:N46"/>
    <mergeCell ref="J47:N47"/>
    <mergeCell ref="J48:N48"/>
    <mergeCell ref="J49:N49"/>
    <mergeCell ref="J50:N50"/>
    <mergeCell ref="J39:N39"/>
    <mergeCell ref="J40:N40"/>
    <mergeCell ref="J41:N41"/>
    <mergeCell ref="J42:N42"/>
    <mergeCell ref="J43:N43"/>
    <mergeCell ref="J44:N44"/>
    <mergeCell ref="J57:N57"/>
    <mergeCell ref="J58:N58"/>
    <mergeCell ref="J59:N59"/>
    <mergeCell ref="J60:N60"/>
    <mergeCell ref="J61:N61"/>
    <mergeCell ref="J62:N62"/>
    <mergeCell ref="J51:N51"/>
    <mergeCell ref="J52:N52"/>
    <mergeCell ref="J53:N53"/>
    <mergeCell ref="J54:N54"/>
    <mergeCell ref="J55:N55"/>
    <mergeCell ref="J56:N56"/>
    <mergeCell ref="J69:N69"/>
    <mergeCell ref="J70:N70"/>
    <mergeCell ref="J71:N71"/>
    <mergeCell ref="J72:N72"/>
    <mergeCell ref="J73:N73"/>
    <mergeCell ref="J74:N74"/>
    <mergeCell ref="J63:N63"/>
    <mergeCell ref="J64:N64"/>
    <mergeCell ref="J65:N65"/>
    <mergeCell ref="J66:N66"/>
    <mergeCell ref="J67:N67"/>
    <mergeCell ref="J68:N68"/>
    <mergeCell ref="J81:N81"/>
    <mergeCell ref="J82:N82"/>
    <mergeCell ref="J83:N83"/>
    <mergeCell ref="J84:N84"/>
    <mergeCell ref="J85:N85"/>
    <mergeCell ref="J86:N86"/>
    <mergeCell ref="J75:N75"/>
    <mergeCell ref="J76:N76"/>
    <mergeCell ref="J77:N77"/>
    <mergeCell ref="J78:N78"/>
    <mergeCell ref="J79:N79"/>
    <mergeCell ref="J80:N80"/>
    <mergeCell ref="J93:N93"/>
    <mergeCell ref="J94:N94"/>
    <mergeCell ref="J95:N95"/>
    <mergeCell ref="J96:N96"/>
    <mergeCell ref="J97:N97"/>
    <mergeCell ref="J98:N98"/>
    <mergeCell ref="J87:N87"/>
    <mergeCell ref="J88:N88"/>
    <mergeCell ref="J89:N89"/>
    <mergeCell ref="J90:N90"/>
    <mergeCell ref="J91:N91"/>
    <mergeCell ref="J92:N92"/>
    <mergeCell ref="J116:N116"/>
    <mergeCell ref="J117:N117"/>
    <mergeCell ref="J118:N118"/>
    <mergeCell ref="J119:N119"/>
    <mergeCell ref="J120:N120"/>
    <mergeCell ref="J121:N121"/>
    <mergeCell ref="J99:N99"/>
    <mergeCell ref="J100:N100"/>
    <mergeCell ref="J101:N101"/>
    <mergeCell ref="J102:N102"/>
    <mergeCell ref="J114:N114"/>
    <mergeCell ref="J115:N115"/>
    <mergeCell ref="J109:N109"/>
    <mergeCell ref="J110:N110"/>
    <mergeCell ref="J111:N111"/>
    <mergeCell ref="J112:N112"/>
    <mergeCell ref="J103:N103"/>
    <mergeCell ref="J104:N104"/>
    <mergeCell ref="J105:N105"/>
    <mergeCell ref="J106:N106"/>
    <mergeCell ref="J107:N107"/>
    <mergeCell ref="J108:N108"/>
    <mergeCell ref="J113:N113"/>
    <mergeCell ref="J128:N128"/>
    <mergeCell ref="J129:N129"/>
    <mergeCell ref="J130:N130"/>
    <mergeCell ref="J131:N131"/>
    <mergeCell ref="J132:N132"/>
    <mergeCell ref="J133:N133"/>
    <mergeCell ref="J122:N122"/>
    <mergeCell ref="J123:N123"/>
    <mergeCell ref="J124:N124"/>
    <mergeCell ref="J125:N125"/>
    <mergeCell ref="J126:N126"/>
    <mergeCell ref="J127:N127"/>
    <mergeCell ref="J140:N140"/>
    <mergeCell ref="J141:N141"/>
    <mergeCell ref="J142:N142"/>
    <mergeCell ref="J143:N143"/>
    <mergeCell ref="J144:N144"/>
    <mergeCell ref="J145:N145"/>
    <mergeCell ref="J134:N134"/>
    <mergeCell ref="J135:N135"/>
    <mergeCell ref="J136:N136"/>
    <mergeCell ref="J137:N137"/>
    <mergeCell ref="J138:N138"/>
    <mergeCell ref="J139:N139"/>
    <mergeCell ref="J173:N173"/>
    <mergeCell ref="J174:N174"/>
    <mergeCell ref="J175:N175"/>
    <mergeCell ref="J176:N176"/>
    <mergeCell ref="J177:N177"/>
    <mergeCell ref="J178:N178"/>
    <mergeCell ref="J156:N156"/>
    <mergeCell ref="J157:N157"/>
    <mergeCell ref="J169:N169"/>
    <mergeCell ref="J170:N170"/>
    <mergeCell ref="J171:N171"/>
    <mergeCell ref="J172:N172"/>
    <mergeCell ref="J158:N158"/>
    <mergeCell ref="J159:N159"/>
    <mergeCell ref="J160:N160"/>
    <mergeCell ref="J161:N161"/>
    <mergeCell ref="J188:N188"/>
    <mergeCell ref="J189:N189"/>
    <mergeCell ref="J190:N190"/>
    <mergeCell ref="J179:N179"/>
    <mergeCell ref="J180:N180"/>
    <mergeCell ref="J181:N181"/>
    <mergeCell ref="J182:N182"/>
    <mergeCell ref="J183:N183"/>
    <mergeCell ref="J184:N184"/>
    <mergeCell ref="J222:N222"/>
    <mergeCell ref="J223:N223"/>
    <mergeCell ref="J215:N215"/>
    <mergeCell ref="J216:N216"/>
    <mergeCell ref="J217:N217"/>
    <mergeCell ref="J218:N218"/>
    <mergeCell ref="J219:N219"/>
    <mergeCell ref="J220:N220"/>
    <mergeCell ref="J205:N205"/>
    <mergeCell ref="J206:N206"/>
    <mergeCell ref="J207:N207"/>
    <mergeCell ref="J208:N208"/>
    <mergeCell ref="J221:N221"/>
    <mergeCell ref="J209:N209"/>
    <mergeCell ref="J210:N210"/>
    <mergeCell ref="J211:N211"/>
    <mergeCell ref="J212:N212"/>
    <mergeCell ref="J213:N213"/>
    <mergeCell ref="J214:N214"/>
    <mergeCell ref="J203:N203"/>
    <mergeCell ref="J204:N204"/>
    <mergeCell ref="J168:N168"/>
    <mergeCell ref="J162:N162"/>
    <mergeCell ref="J163:N163"/>
    <mergeCell ref="J164:N164"/>
    <mergeCell ref="J165:N165"/>
    <mergeCell ref="J166:N166"/>
    <mergeCell ref="J167:N167"/>
    <mergeCell ref="J197:N197"/>
    <mergeCell ref="J198:N198"/>
    <mergeCell ref="J199:N199"/>
    <mergeCell ref="J200:N200"/>
    <mergeCell ref="J201:N201"/>
    <mergeCell ref="J202:N202"/>
    <mergeCell ref="J191:N191"/>
    <mergeCell ref="J192:N192"/>
    <mergeCell ref="J193:N193"/>
    <mergeCell ref="J194:N194"/>
    <mergeCell ref="J195:N195"/>
    <mergeCell ref="J196:N196"/>
    <mergeCell ref="J185:N185"/>
    <mergeCell ref="J186:N186"/>
    <mergeCell ref="J187:N187"/>
    <mergeCell ref="J150:N150"/>
    <mergeCell ref="J151:N151"/>
    <mergeCell ref="J152:N152"/>
    <mergeCell ref="J153:N153"/>
    <mergeCell ref="J154:N154"/>
    <mergeCell ref="J155:N155"/>
    <mergeCell ref="J146:N146"/>
    <mergeCell ref="J147:N147"/>
    <mergeCell ref="J148:N148"/>
    <mergeCell ref="J149:N149"/>
  </mergeCells>
  <hyperlinks>
    <hyperlink ref="A3" location="'Fixed cost assumptions'!A15" display="Casual/relief labour"/>
    <hyperlink ref="A4" location="'Fixed cost assumptions'!A26" display="Regular labour"/>
    <hyperlink ref="A5" location="'Fixed cost assumptions'!A37" display="Paid directors (Ltd company)"/>
    <hyperlink ref="A6" location="'Fixed cost assumptions'!A48" display="Machinery repairs"/>
    <hyperlink ref="A7" location="'Fixed cost assumptions'!A59" display="Farm vehicle repairs"/>
    <hyperlink ref="A8" location="'Fixed cost assumptions'!A70" display="Farm vehicle fuel"/>
    <hyperlink ref="A9" location="'Fixed cost assumptions'!A81" display="Machinery fuel &amp; oil"/>
    <hyperlink ref="A10" location="'Fixed cost assumptions'!A92" display="Crop drying fuel/charges"/>
    <hyperlink ref="A11" location="'Fixed cost assumptions'!A103" display="Electricity"/>
    <hyperlink ref="A12" location="'Fixed cost assumptions'!A114" display="Domestic heating fuel"/>
    <hyperlink ref="B3" location="'Fixed cost assumptions'!A125" display="Contracting &amp; hire"/>
    <hyperlink ref="B4" location="'Fixed cost assumptions'!A136" display="Livestock haulage"/>
    <hyperlink ref="B5" location="'Fixed cost assumptions'!A147" display="Crop haulage"/>
    <hyperlink ref="B6" location="'Fixed cost assumptions'!A158" display="Rent"/>
    <hyperlink ref="B7" location="'Fixed cost assumptions'!A169" display="Property repairs"/>
    <hyperlink ref="B8" location="'Fixed cost assumptions'!A180" display="Council tax &amp; water"/>
    <hyperlink ref="B9" location="'Fixed cost assumptions'!A191" display="Insurances"/>
    <hyperlink ref="B10" location="'Fixed cost assumptions'!A202" display="Miscellaneous"/>
    <hyperlink ref="B11" location="'Fixed cost assumptions'!A213" display="Miscellaneous (non VAT)"/>
  </hyperlinks>
  <pageMargins left="0.70866141732283472" right="0.70866141732283472" top="0.74803149606299213" bottom="0.74803149606299213" header="0.31496062992125984" footer="0.31496062992125984"/>
  <pageSetup paperSize="9" scale="54" fitToHeight="0" orientation="portrait" r:id="rId1"/>
  <headerFooter>
    <oddFooter>&amp;L&amp;"Arial,Bold"SAC Consulting Confidential&amp;C&amp;D</oddFooter>
  </headerFooter>
  <rowBreaks count="2" manualBreakCount="2">
    <brk id="80" max="13" man="1"/>
    <brk id="168"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11</vt:i4>
      </vt:variant>
      <vt:variant>
        <vt:lpstr>Charts</vt:lpstr>
      </vt:variant>
      <vt:variant>
        <vt:i4>1</vt:i4>
      </vt:variant>
      <vt:variant>
        <vt:lpstr>Named Ranges</vt:lpstr>
      </vt:variant>
      <vt:variant>
        <vt:i4>10</vt:i4>
      </vt:variant>
    </vt:vector>
  </HeadingPairs>
  <TitlesOfParts>
    <vt:vector size="22" baseType="lpstr">
      <vt:lpstr>QA_Record</vt:lpstr>
      <vt:lpstr>Instructions</vt:lpstr>
      <vt:lpstr>Farm ID</vt:lpstr>
      <vt:lpstr>Livestock reconciliation</vt:lpstr>
      <vt:lpstr>Crop reconciliation</vt:lpstr>
      <vt:lpstr>Trading income assumptions</vt:lpstr>
      <vt:lpstr>Cap&amp;Pers income assumptions</vt:lpstr>
      <vt:lpstr>Variable cost assumptions</vt:lpstr>
      <vt:lpstr>Fixed cost assumptions</vt:lpstr>
      <vt:lpstr>Cap&amp;Pers costs assumptions</vt:lpstr>
      <vt:lpstr>Cashflow forecast</vt:lpstr>
      <vt:lpstr>cashflow chart</vt:lpstr>
      <vt:lpstr>'Cap&amp;Pers costs assumptions'!Print_Area</vt:lpstr>
      <vt:lpstr>'Cap&amp;Pers income assumptions'!Print_Area</vt:lpstr>
      <vt:lpstr>'Cashflow forecast'!Print_Area</vt:lpstr>
      <vt:lpstr>'Farm ID'!Print_Area</vt:lpstr>
      <vt:lpstr>'Fixed cost assumptions'!Print_Area</vt:lpstr>
      <vt:lpstr>Instructions!Print_Area</vt:lpstr>
      <vt:lpstr>'Livestock reconciliation'!Print_Area</vt:lpstr>
      <vt:lpstr>QA_Record!Print_Area</vt:lpstr>
      <vt:lpstr>'Trading income assumptions'!Print_Area</vt:lpstr>
      <vt:lpstr>'Variable cost assumptions'!Print_Area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 Bevan</dc:creator>
  <cp:lastModifiedBy>SAC</cp:lastModifiedBy>
  <cp:lastPrinted>2018-03-08T11:36:09Z</cp:lastPrinted>
  <dcterms:created xsi:type="dcterms:W3CDTF">2001-01-15T17:28:21Z</dcterms:created>
  <dcterms:modified xsi:type="dcterms:W3CDTF">2018-03-08T16:13:09Z</dcterms:modified>
</cp:coreProperties>
</file>