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G:\Projects\FAS\2020 2021\Argyll Discussion Groups\Online Tool\"/>
    </mc:Choice>
  </mc:AlternateContent>
  <xr:revisionPtr revIDLastSave="0" documentId="13_ncr:1_{D3BFC4A7-B17C-4ECE-BC32-5CB1ACB1A69F}" xr6:coauthVersionLast="45" xr6:coauthVersionMax="45" xr10:uidLastSave="{00000000-0000-0000-0000-000000000000}"/>
  <workbookProtection workbookAlgorithmName="SHA-512" workbookHashValue="3jH0wK+FbOxjEjgAF+eRKqvvCbd5Y+iq7rMgRYrhNMBp7eQv84Jgms0FHYemiu3c7bDxoeWxGgQwM66wWT7NZw==" workbookSaltValue="2TrkQShQL7eoh0KAt3gEfw==" workbookSpinCount="100000" lockStructure="1"/>
  <bookViews>
    <workbookView xWindow="-120" yWindow="-120" windowWidth="29040" windowHeight="15840" xr2:uid="{493520B2-A9FD-4D4A-953E-535AA8F35379}"/>
  </bookViews>
  <sheets>
    <sheet name="Instructions" sheetId="7" r:id="rId1"/>
    <sheet name="Financial" sheetId="6" r:id="rId2"/>
    <sheet name="Suckler Cows" sheetId="1" r:id="rId3"/>
    <sheet name="Hill Ewes" sheetId="2" r:id="rId4"/>
    <sheet name="Grassland" sheetId="3" r:id="rId5"/>
    <sheet name="Environmental " sheetId="5" r:id="rId6"/>
  </sheets>
  <definedNames>
    <definedName name="_xlnm.Print_Area" localSheetId="5">'Environmental '!$A$1:$G$11</definedName>
    <definedName name="_xlnm.Print_Area" localSheetId="4">Grassland!$A$1:$N$26</definedName>
    <definedName name="_xlnm.Print_Area" localSheetId="0">Instructions!$A$1:$B$33</definedName>
    <definedName name="_xlnm.Print_Area" localSheetId="2">'Suckler Cows'!$A$1:$K$37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 i="5" l="1"/>
  <c r="B15" i="6" l="1"/>
  <c r="I12" i="2" l="1"/>
  <c r="H12" i="2"/>
  <c r="G12" i="2"/>
  <c r="F7" i="5" l="1"/>
  <c r="F6" i="5"/>
  <c r="N9" i="3" l="1"/>
  <c r="N10" i="3"/>
  <c r="N11" i="3"/>
  <c r="N8" i="3"/>
  <c r="N7" i="3"/>
  <c r="E8" i="3"/>
  <c r="E9" i="3"/>
  <c r="E10" i="3"/>
  <c r="E11" i="3"/>
  <c r="E12" i="3"/>
  <c r="E13" i="3"/>
  <c r="E14" i="3"/>
  <c r="E15" i="3"/>
  <c r="E16" i="3"/>
  <c r="E17" i="3"/>
  <c r="E18" i="3"/>
  <c r="E19" i="3"/>
  <c r="E20" i="3"/>
  <c r="E21" i="3"/>
  <c r="E22" i="3"/>
  <c r="E23" i="3"/>
  <c r="E24" i="3"/>
  <c r="E25" i="3"/>
  <c r="E26" i="3"/>
  <c r="D36" i="1" l="1"/>
  <c r="C36" i="1"/>
  <c r="B36" i="1"/>
  <c r="Q18" i="6" l="1"/>
  <c r="P18" i="6"/>
  <c r="P36" i="6"/>
  <c r="Q36" i="6"/>
  <c r="Q39" i="6"/>
  <c r="P39" i="6"/>
  <c r="Q38" i="6"/>
  <c r="P38" i="6"/>
  <c r="Q28" i="6"/>
  <c r="P28" i="6"/>
  <c r="O28" i="6"/>
  <c r="Q21" i="6"/>
  <c r="P21" i="6"/>
  <c r="Q20" i="6"/>
  <c r="P20" i="6"/>
  <c r="Q9" i="6"/>
  <c r="P9" i="6"/>
  <c r="O10" i="6"/>
  <c r="O9" i="6"/>
  <c r="D16" i="6"/>
  <c r="C16" i="6"/>
  <c r="B16" i="6"/>
  <c r="O6" i="6" l="1"/>
  <c r="D21" i="6" l="1"/>
  <c r="C21" i="6"/>
  <c r="B21" i="6"/>
  <c r="D20" i="6"/>
  <c r="C20" i="6"/>
  <c r="B20" i="6"/>
  <c r="D19" i="6"/>
  <c r="C19" i="6"/>
  <c r="B19" i="6"/>
  <c r="D18" i="6"/>
  <c r="C18" i="6"/>
  <c r="B18" i="6"/>
  <c r="D17" i="6"/>
  <c r="C15" i="6"/>
  <c r="C17" i="6"/>
  <c r="B17" i="6"/>
  <c r="D15" i="6"/>
  <c r="D26" i="3" l="1"/>
  <c r="D25" i="3"/>
  <c r="D24" i="3"/>
  <c r="D23" i="3"/>
  <c r="D22" i="3"/>
  <c r="J21" i="3"/>
  <c r="I21" i="3"/>
  <c r="D21" i="3"/>
  <c r="J20" i="3"/>
  <c r="I20" i="3"/>
  <c r="D20" i="3"/>
  <c r="J19" i="3"/>
  <c r="I19" i="3"/>
  <c r="D19" i="3"/>
  <c r="J18" i="3"/>
  <c r="D18" i="3"/>
  <c r="J17" i="3"/>
  <c r="D17" i="3"/>
  <c r="D16" i="3"/>
  <c r="D15" i="3"/>
  <c r="D14" i="3"/>
  <c r="D13" i="3"/>
  <c r="D12" i="3"/>
  <c r="D11" i="3"/>
  <c r="D10" i="3"/>
  <c r="D9" i="3"/>
  <c r="D8" i="3"/>
  <c r="D7" i="3"/>
  <c r="E7" i="3" s="1"/>
  <c r="D18" i="2"/>
  <c r="C18" i="2"/>
  <c r="B18" i="2"/>
  <c r="I17" i="2"/>
  <c r="I13" i="2"/>
  <c r="H13" i="2"/>
  <c r="G13" i="2"/>
  <c r="I10" i="2"/>
  <c r="H10" i="2"/>
  <c r="G10" i="2"/>
  <c r="I8" i="2"/>
  <c r="H8" i="2"/>
  <c r="G8" i="2"/>
  <c r="D8" i="2"/>
  <c r="I15" i="2" s="1"/>
  <c r="C8" i="2"/>
  <c r="H17" i="2" s="1"/>
  <c r="B8" i="2"/>
  <c r="G17" i="2" s="1"/>
  <c r="I6" i="2"/>
  <c r="H6" i="2"/>
  <c r="G6" i="2"/>
  <c r="I14" i="1"/>
  <c r="H14" i="1"/>
  <c r="G14" i="1"/>
  <c r="K14" i="1" s="1"/>
  <c r="I19" i="1"/>
  <c r="H19" i="1"/>
  <c r="G19" i="1"/>
  <c r="K19" i="1" s="1"/>
  <c r="I18" i="1"/>
  <c r="H18" i="1"/>
  <c r="G18" i="1"/>
  <c r="K18" i="1" s="1"/>
  <c r="I17" i="1"/>
  <c r="H17" i="1"/>
  <c r="G17" i="1"/>
  <c r="K17" i="1" s="1"/>
  <c r="I16" i="1"/>
  <c r="H16" i="1"/>
  <c r="G16" i="1"/>
  <c r="K16" i="1" s="1"/>
  <c r="I12" i="1"/>
  <c r="H12" i="1"/>
  <c r="G12" i="1"/>
  <c r="K12" i="1" s="1"/>
  <c r="D10" i="1"/>
  <c r="I10" i="1" s="1"/>
  <c r="C10" i="1"/>
  <c r="H10" i="1" s="1"/>
  <c r="B10" i="1"/>
  <c r="G10" i="1" s="1"/>
  <c r="K10" i="1" s="1"/>
  <c r="I8" i="1"/>
  <c r="H8" i="1"/>
  <c r="G8" i="1"/>
  <c r="K8" i="1" s="1"/>
  <c r="I6" i="1"/>
  <c r="H6" i="1"/>
  <c r="G6" i="1"/>
  <c r="K6" i="1" s="1"/>
  <c r="L38" i="6"/>
  <c r="K38" i="6"/>
  <c r="J38" i="6"/>
  <c r="Q35" i="6"/>
  <c r="P35" i="6"/>
  <c r="O35" i="6"/>
  <c r="Q34" i="6"/>
  <c r="P34" i="6"/>
  <c r="O34" i="6"/>
  <c r="S34" i="6" s="1"/>
  <c r="Q33" i="6"/>
  <c r="P33" i="6"/>
  <c r="O33" i="6"/>
  <c r="Q32" i="6"/>
  <c r="P32" i="6"/>
  <c r="O32" i="6"/>
  <c r="S32" i="6" s="1"/>
  <c r="S28" i="6"/>
  <c r="Q26" i="6"/>
  <c r="P26" i="6"/>
  <c r="O26" i="6"/>
  <c r="Q25" i="6"/>
  <c r="P25" i="6"/>
  <c r="O25" i="6"/>
  <c r="S25" i="6" s="1"/>
  <c r="Q29" i="6"/>
  <c r="P29" i="6"/>
  <c r="O29" i="6"/>
  <c r="F20" i="6"/>
  <c r="L20" i="6"/>
  <c r="K20" i="6"/>
  <c r="J20" i="6"/>
  <c r="O18" i="6" s="1"/>
  <c r="F17" i="6"/>
  <c r="Q17" i="6"/>
  <c r="P17" i="6"/>
  <c r="O17" i="6"/>
  <c r="Q16" i="6"/>
  <c r="P16" i="6"/>
  <c r="O16" i="6"/>
  <c r="Q15" i="6"/>
  <c r="P15" i="6"/>
  <c r="O15" i="6"/>
  <c r="Q14" i="6"/>
  <c r="P14" i="6"/>
  <c r="O14" i="6"/>
  <c r="Q13" i="6"/>
  <c r="P13" i="6"/>
  <c r="O13" i="6"/>
  <c r="Q7" i="6"/>
  <c r="P7" i="6"/>
  <c r="O7" i="6"/>
  <c r="Q6" i="6"/>
  <c r="P6" i="6"/>
  <c r="Q10" i="6"/>
  <c r="P10" i="6"/>
  <c r="O36" i="6" l="1"/>
  <c r="O38" i="6"/>
  <c r="O39" i="6"/>
  <c r="S39" i="6" s="1"/>
  <c r="G15" i="2"/>
  <c r="H15" i="2"/>
  <c r="O21" i="6"/>
  <c r="S21" i="6" s="1"/>
  <c r="O20" i="6"/>
  <c r="S20" i="6" s="1"/>
  <c r="S29" i="6"/>
  <c r="S26" i="6"/>
  <c r="S9" i="6"/>
  <c r="K13" i="2"/>
  <c r="K17" i="2"/>
  <c r="K15" i="2"/>
  <c r="K6" i="2"/>
  <c r="K12" i="2"/>
  <c r="K10" i="2"/>
  <c r="K8" i="2"/>
  <c r="S35" i="6"/>
  <c r="S33" i="6"/>
  <c r="S36" i="6"/>
  <c r="S13" i="6"/>
  <c r="S14" i="6"/>
  <c r="S15" i="6"/>
  <c r="S16" i="6"/>
  <c r="S17" i="6"/>
  <c r="S7" i="6"/>
  <c r="S10" i="6"/>
  <c r="S6" i="6"/>
  <c r="F15" i="6"/>
  <c r="F18" i="6"/>
  <c r="F21" i="6"/>
  <c r="F16" i="6"/>
  <c r="F19" i="6"/>
  <c r="S38" i="6" l="1"/>
  <c r="S1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Cara Campbell</author>
  </authors>
  <commentList>
    <comment ref="A5" authorId="0" shapeId="0" xr:uid="{54E5E881-F202-4015-8504-92A071CAFFF7}">
      <text>
        <r>
          <rPr>
            <sz val="9"/>
            <color indexed="81"/>
            <rFont val="Tahoma"/>
            <family val="2"/>
          </rPr>
          <t>Sales and income, plus closing valuations, less opening valuations</t>
        </r>
      </text>
    </comment>
    <comment ref="A6" authorId="0" shapeId="0" xr:uid="{D8ACC5A9-5FC6-4127-8286-029A028C2CA3}">
      <text>
        <r>
          <rPr>
            <sz val="9"/>
            <color indexed="81"/>
            <rFont val="Tahoma"/>
            <family val="2"/>
          </rPr>
          <t>Feed/vet/bedding/fertiliser/miscellaneous cattle costs</t>
        </r>
      </text>
    </comment>
    <comment ref="I6" authorId="0" shapeId="0" xr:uid="{039A2011-61ED-40E8-8516-0A3D5F375723}">
      <text>
        <r>
          <rPr>
            <sz val="9"/>
            <color indexed="81"/>
            <rFont val="Tahoma"/>
            <family val="2"/>
          </rPr>
          <t xml:space="preserve">Cows and heifers put to the bull to calve in this production year
</t>
        </r>
      </text>
    </comment>
    <comment ref="A7" authorId="0" shapeId="0" xr:uid="{02B77098-B88A-45F8-90D4-987B79123CDC}">
      <text>
        <r>
          <rPr>
            <sz val="9"/>
            <color indexed="81"/>
            <rFont val="Tahoma"/>
            <family val="2"/>
          </rPr>
          <t xml:space="preserve">Paid labour
</t>
        </r>
      </text>
    </comment>
    <comment ref="I7" authorId="0" shapeId="0" xr:uid="{06D04F50-3175-4C83-AAE0-2E697C8B3EA6}">
      <text>
        <r>
          <rPr>
            <sz val="9"/>
            <color indexed="81"/>
            <rFont val="Tahoma"/>
            <family val="2"/>
          </rPr>
          <t>From calves born in this production year</t>
        </r>
        <r>
          <rPr>
            <sz val="9"/>
            <color indexed="81"/>
            <rFont val="Tahoma"/>
            <family val="2"/>
          </rPr>
          <t xml:space="preserve">
</t>
        </r>
      </text>
    </comment>
    <comment ref="A8" authorId="0" shapeId="0" xr:uid="{F5E77E7B-7ECF-441A-BB23-32ADD45E9CB2}">
      <text>
        <r>
          <rPr>
            <sz val="9"/>
            <color indexed="81"/>
            <rFont val="Tahoma"/>
            <family val="2"/>
          </rPr>
          <t>Repairs, fuel and electricity/machinery depreciation</t>
        </r>
      </text>
    </comment>
    <comment ref="I8" authorId="0" shapeId="0" xr:uid="{BD9B4E35-9D75-4916-A5C9-877DD2471724}">
      <text>
        <r>
          <rPr>
            <sz val="9"/>
            <color indexed="81"/>
            <rFont val="Tahoma"/>
            <family val="2"/>
          </rPr>
          <t xml:space="preserve">Total income from SBSS in this year
</t>
        </r>
      </text>
    </comment>
    <comment ref="A9" authorId="0" shapeId="0" xr:uid="{4004F60B-696A-432F-8508-E88FD5B909AA}">
      <text>
        <r>
          <rPr>
            <sz val="9"/>
            <color indexed="81"/>
            <rFont val="Tahoma"/>
            <family val="2"/>
          </rPr>
          <t>Telephone/insurance/subscriptions/accountancy/misc.</t>
        </r>
      </text>
    </comment>
    <comment ref="A10" authorId="0" shapeId="0" xr:uid="{6ED14A17-1893-42A3-B84E-31E65B9FD7D1}">
      <text>
        <r>
          <rPr>
            <sz val="9"/>
            <color indexed="81"/>
            <rFont val="Tahoma"/>
            <family val="2"/>
          </rPr>
          <t xml:space="preserve">Rent/bank interest/bank fees
</t>
        </r>
      </text>
    </comment>
    <comment ref="I11" authorId="0" shapeId="0" xr:uid="{278FF53A-CF25-4578-BBBD-70B0F8DF6438}">
      <text>
        <r>
          <rPr>
            <sz val="9"/>
            <color indexed="81"/>
            <rFont val="Tahoma"/>
            <family val="2"/>
          </rPr>
          <t xml:space="preserve">If you only purchase a bull every few years, you can average the cost of the bull per year
</t>
        </r>
      </text>
    </comment>
    <comment ref="I12" authorId="0" shapeId="0" xr:uid="{D5BE848A-B0EC-492B-BFB8-D5C4A2AF7DB8}">
      <text>
        <r>
          <rPr>
            <sz val="9"/>
            <color indexed="81"/>
            <rFont val="Tahoma"/>
            <family val="2"/>
          </rPr>
          <t>Market value of retained heifers brough back into the herd, or cost of purchased heifers</t>
        </r>
      </text>
    </comment>
    <comment ref="I15" authorId="0" shapeId="0" xr:uid="{53DD2531-D311-44E4-94B9-A6D5FC3603A8}">
      <text>
        <r>
          <rPr>
            <sz val="9"/>
            <color indexed="81"/>
            <rFont val="Tahoma"/>
            <family val="2"/>
          </rPr>
          <t>All purchased feed fed to the breeding cows, heifers and bull</t>
        </r>
      </text>
    </comment>
    <comment ref="I16" authorId="0" shapeId="0" xr:uid="{E243DB88-8B22-4DE4-A599-ECDD6859FD6B}">
      <text>
        <r>
          <rPr>
            <sz val="9"/>
            <color indexed="81"/>
            <rFont val="Tahoma"/>
            <family val="2"/>
          </rPr>
          <t>Vet and med associated with the suckler cow enterprise only</t>
        </r>
      </text>
    </comment>
    <comment ref="I18" authorId="0" shapeId="0" xr:uid="{9AA06533-E0E7-4CE3-B6B1-06B929514389}">
      <text>
        <r>
          <rPr>
            <sz val="9"/>
            <color indexed="81"/>
            <rFont val="Tahoma"/>
            <family val="2"/>
          </rPr>
          <t>Includes silage wrap, grass seed, sprays, fertiliser, lime. You will need to split between suckler cow and breeding ewe enterprises if you have both, depending on which enterprise uses the silage and the grazing</t>
        </r>
      </text>
    </comment>
    <comment ref="I19" authorId="0" shapeId="0" xr:uid="{E00D02D5-107C-4220-960B-54E10F60739D}">
      <text>
        <r>
          <rPr>
            <sz val="9"/>
            <color indexed="81"/>
            <rFont val="Tahoma"/>
            <family val="2"/>
          </rPr>
          <t xml:space="preserve">Tags, commission, haulage to mart
</t>
        </r>
      </text>
    </comment>
    <comment ref="I26" authorId="0" shapeId="0" xr:uid="{50AC4C88-828D-407C-A399-7730A352A577}">
      <text>
        <r>
          <rPr>
            <sz val="9"/>
            <color indexed="81"/>
            <rFont val="Tahoma"/>
            <family val="2"/>
          </rPr>
          <t>From lambs born in this production year</t>
        </r>
      </text>
    </comment>
    <comment ref="I31" authorId="0" shapeId="0" xr:uid="{55064F40-2692-4A5B-BE0C-B593F1D59123}">
      <text>
        <r>
          <rPr>
            <sz val="9"/>
            <color indexed="81"/>
            <rFont val="Tahoma"/>
            <family val="2"/>
          </rPr>
          <t xml:space="preserve">Market value of hoggs retained, or actual value of any replacements purchased
</t>
        </r>
      </text>
    </comment>
    <comment ref="I34" authorId="0" shapeId="0" xr:uid="{8EBEA850-A981-4C6B-B710-1179EBC8BB00}">
      <text>
        <r>
          <rPr>
            <sz val="9"/>
            <color indexed="81"/>
            <rFont val="Tahoma"/>
            <family val="2"/>
          </rPr>
          <t>All purchased feed fed to the breeding sheep including tup feed</t>
        </r>
      </text>
    </comment>
    <comment ref="I35" authorId="0" shapeId="0" xr:uid="{451ACD4B-00B0-4336-9961-B9575F1B4605}">
      <text>
        <r>
          <rPr>
            <sz val="9"/>
            <color indexed="81"/>
            <rFont val="Tahoma"/>
            <family val="2"/>
          </rPr>
          <t>Vet and med associated with the breeding sheep enterprise only</t>
        </r>
      </text>
    </comment>
    <comment ref="I36" authorId="0" shapeId="0" xr:uid="{3DB964EE-4D2E-4808-B8DF-6F09C150F40A}">
      <text>
        <r>
          <rPr>
            <sz val="9"/>
            <color indexed="81"/>
            <rFont val="Tahoma"/>
            <family val="2"/>
          </rPr>
          <t xml:space="preserve">Includes silage wrap, grass seed, sprays, fertiliser, lime. You will need to split between suckler cow and breeding ewe enterprises if you have both, depending on which enterprise uses the silage and the grazing
</t>
        </r>
      </text>
    </comment>
    <comment ref="I37" authorId="0" shapeId="0" xr:uid="{8F46F297-B604-4A88-BD10-EFCEC366869E}">
      <text>
        <r>
          <rPr>
            <sz val="9"/>
            <color indexed="81"/>
            <rFont val="Tahoma"/>
            <family val="2"/>
          </rPr>
          <t>Tags, commission, haulage to mart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Cara Campbell</author>
  </authors>
  <commentList>
    <comment ref="A12" authorId="0" shapeId="0" xr:uid="{93A3D113-78F9-4918-8FDC-74C9931C5C24}">
      <text>
        <r>
          <rPr>
            <sz val="9"/>
            <color indexed="81"/>
            <rFont val="Tahoma"/>
            <family val="2"/>
          </rPr>
          <t>If you do not have scales, use an estimate based on cull cow weights</t>
        </r>
      </text>
    </comment>
    <comment ref="A17" authorId="0" shapeId="0" xr:uid="{62E7D113-9A52-44FA-AB38-744547865380}">
      <text>
        <r>
          <rPr>
            <sz val="9"/>
            <color indexed="81"/>
            <rFont val="Tahoma"/>
            <family val="2"/>
          </rPr>
          <t>Enter the number of paid and unpaid labour units required to run this enterprise eg 0.5</t>
        </r>
      </text>
    </comment>
    <comment ref="A26" authorId="0" shapeId="0" xr:uid="{7E846E82-C782-48EA-B488-14926BD0630B}">
      <text>
        <r>
          <rPr>
            <sz val="9"/>
            <color indexed="81"/>
            <rFont val="Tahoma"/>
            <family val="2"/>
          </rPr>
          <t>From this production year</t>
        </r>
      </text>
    </comment>
    <comment ref="A27" authorId="0" shapeId="0" xr:uid="{0F2DFDEA-F021-4176-BDB2-49EB6F8CB712}">
      <text>
        <r>
          <rPr>
            <sz val="9"/>
            <color indexed="81"/>
            <rFont val="Tahoma"/>
            <family val="2"/>
          </rPr>
          <t xml:space="preserve">Calves retained for breeding, or for future sale
</t>
        </r>
      </text>
    </comment>
    <comment ref="A29" authorId="0" shapeId="0" xr:uid="{C3CDB89F-00C8-41DB-ADB2-5F7446B06822}">
      <text>
        <r>
          <rPr>
            <sz val="9"/>
            <color indexed="81"/>
            <rFont val="Tahoma"/>
            <family val="2"/>
          </rPr>
          <t xml:space="preserve">Either estimate or weight a couple of calves at birth to get an idea
</t>
        </r>
      </text>
    </comment>
    <comment ref="A32" authorId="0" shapeId="0" xr:uid="{2D2D3AC1-7676-410F-9851-F2CBDA806D23}">
      <text>
        <r>
          <rPr>
            <sz val="9"/>
            <color indexed="81"/>
            <rFont val="Tahoma"/>
            <family val="2"/>
          </rPr>
          <t>Actual sale weights from mart receipts, plus estimated weight of and calves retained</t>
        </r>
      </text>
    </comment>
    <comment ref="A33" authorId="0" shapeId="0" xr:uid="{7E31EB78-9A2C-463E-A5BA-51B36B20E21B}">
      <text>
        <r>
          <rPr>
            <sz val="9"/>
            <color indexed="81"/>
            <rFont val="Tahoma"/>
            <family val="2"/>
          </rPr>
          <t>Actual sale weights from mart receipts, plus estimated weight of and calves retained</t>
        </r>
      </text>
    </comment>
    <comment ref="A34" authorId="0" shapeId="0" xr:uid="{3A411693-3AB6-4EBB-A970-40289F3B74D6}">
      <text>
        <r>
          <rPr>
            <sz val="9"/>
            <color indexed="81"/>
            <rFont val="Tahoma"/>
            <family val="2"/>
          </rPr>
          <t>Actual sale weights from mart receipts, plus estimated weight of and calves retained</t>
        </r>
      </text>
    </comment>
    <comment ref="A35" authorId="0" shapeId="0" xr:uid="{5D17919F-2EE2-4052-8D15-0ADC38E194C3}">
      <text>
        <r>
          <rPr>
            <sz val="9"/>
            <color indexed="81"/>
            <rFont val="Tahoma"/>
            <family val="2"/>
          </rPr>
          <t>Actual sale weights from mart receipts, plus estimated weight of and calves retained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Cara Campbell</author>
  </authors>
  <commentList>
    <comment ref="A10" authorId="0" shapeId="0" xr:uid="{0993D3AA-57A6-4947-A2AA-26E9D97F1B18}">
      <text>
        <r>
          <rPr>
            <sz val="9"/>
            <color indexed="81"/>
            <rFont val="Tahoma"/>
            <family val="2"/>
          </rPr>
          <t>Enter the number of paid and unpaid labour units required to run this enterprise eg 0.5</t>
        </r>
      </text>
    </comment>
    <comment ref="A14" authorId="0" shapeId="0" xr:uid="{BE2B1BFC-F835-4F68-9819-48B0D72D2A8B}">
      <text>
        <r>
          <rPr>
            <sz val="9"/>
            <color indexed="81"/>
            <rFont val="Tahoma"/>
            <family val="2"/>
          </rPr>
          <t>If you do not scan, please leave this blank</t>
        </r>
      </text>
    </comment>
    <comment ref="A22" authorId="0" shapeId="0" xr:uid="{716A8AA4-38F3-4B5F-A6EE-285BA7E3A040}">
      <text>
        <r>
          <rPr>
            <sz val="9"/>
            <color indexed="81"/>
            <rFont val="Tahoma"/>
            <family val="2"/>
          </rPr>
          <t>Hoggs for breeding or lambs retained for sale at a future date</t>
        </r>
      </text>
    </comment>
    <comment ref="A24" authorId="0" shapeId="0" xr:uid="{E4F301A6-4310-4D0B-BD87-B6AF1B9B8089}">
      <text>
        <r>
          <rPr>
            <sz val="9"/>
            <color indexed="81"/>
            <rFont val="Tahoma"/>
            <family val="2"/>
          </rPr>
          <t>Known deaths and blackloss</t>
        </r>
      </text>
    </comment>
  </commentList>
</comments>
</file>

<file path=xl/sharedStrings.xml><?xml version="1.0" encoding="utf-8"?>
<sst xmlns="http://schemas.openxmlformats.org/spreadsheetml/2006/main" count="253" uniqueCount="197">
  <si>
    <t>Number of heifers put to the bull</t>
  </si>
  <si>
    <t>Date 1st calf born (DD/MM/YYYY)</t>
  </si>
  <si>
    <t>Date last calf born (DD/MM/YYYY)</t>
  </si>
  <si>
    <t>Number of bulls used</t>
  </si>
  <si>
    <t>Year 1</t>
  </si>
  <si>
    <t>Year 2</t>
  </si>
  <si>
    <t>Number of 8th calvers + put to the bull</t>
  </si>
  <si>
    <t>Number of 5th - 7th calvers put to the bull</t>
  </si>
  <si>
    <t>Number of 2nd - 4th  calvers put to the bull</t>
  </si>
  <si>
    <t xml:space="preserve">Average birth weight </t>
  </si>
  <si>
    <t xml:space="preserve">Cow to bull ratio </t>
  </si>
  <si>
    <t xml:space="preserve">Year 1 </t>
  </si>
  <si>
    <t>Number of calves born alive</t>
  </si>
  <si>
    <t>Target</t>
  </si>
  <si>
    <t>Difference</t>
  </si>
  <si>
    <t>Number of full time staff</t>
  </si>
  <si>
    <t>Number of ewes put to tup</t>
  </si>
  <si>
    <t>Number of gimmers put to tup</t>
  </si>
  <si>
    <t>Number of tups used</t>
  </si>
  <si>
    <t>Number of lambs at marking</t>
  </si>
  <si>
    <t>Number of lambs sold</t>
  </si>
  <si>
    <t>Ewe to tup ratio</t>
  </si>
  <si>
    <t>% loss at marking</t>
  </si>
  <si>
    <t>% loss at selling</t>
  </si>
  <si>
    <t>Silage Quality</t>
  </si>
  <si>
    <t>pH</t>
  </si>
  <si>
    <t>Total number of cows</t>
  </si>
  <si>
    <t>Calving period (weeks)</t>
  </si>
  <si>
    <t>Year 3</t>
  </si>
  <si>
    <t>Number of singles scanned</t>
  </si>
  <si>
    <t>Number of twins scanned</t>
  </si>
  <si>
    <t>Number of triplets scanned</t>
  </si>
  <si>
    <t>Scanning %</t>
  </si>
  <si>
    <t>Section:</t>
  </si>
  <si>
    <t>Suckler cows</t>
  </si>
  <si>
    <t>Sheep</t>
  </si>
  <si>
    <t>Grassland</t>
  </si>
  <si>
    <t>Environmental Management</t>
  </si>
  <si>
    <t xml:space="preserve">Suckler Cow KPI's </t>
  </si>
  <si>
    <t>Variable Costs</t>
  </si>
  <si>
    <t>Gross Margin</t>
  </si>
  <si>
    <t>Labour Costs</t>
  </si>
  <si>
    <t>Machinery and Power</t>
  </si>
  <si>
    <t>Overheads</t>
  </si>
  <si>
    <t>Finance Charges</t>
  </si>
  <si>
    <t>Net Profit</t>
  </si>
  <si>
    <t>Scanning numbers (optional data)</t>
  </si>
  <si>
    <t>Total no of lambs at scanning</t>
  </si>
  <si>
    <t>Ewe mortality (%)</t>
  </si>
  <si>
    <t>Total number of ewe deaths</t>
  </si>
  <si>
    <t>Hill 1/Year 1</t>
  </si>
  <si>
    <t>Hill 2/Year 2</t>
  </si>
  <si>
    <t>Field 1</t>
  </si>
  <si>
    <t>Field 2</t>
  </si>
  <si>
    <t>Field 3</t>
  </si>
  <si>
    <t>Average weight of heifers</t>
  </si>
  <si>
    <t>Average age at selling (days)</t>
  </si>
  <si>
    <t>Average weight of calf at selling (kg)</t>
  </si>
  <si>
    <t xml:space="preserve"> </t>
  </si>
  <si>
    <t>Number of calves sold</t>
  </si>
  <si>
    <t>Cow efficiency for 8th + calvers (%)</t>
  </si>
  <si>
    <t>Feed</t>
  </si>
  <si>
    <t>Total number of cows put to the bull</t>
  </si>
  <si>
    <t>Vet Med</t>
  </si>
  <si>
    <t>Straw</t>
  </si>
  <si>
    <t>Suckler Beef Support Scheme (£)</t>
  </si>
  <si>
    <t>Total number of sheep to tup</t>
  </si>
  <si>
    <t>Number of lambs retained (eg hoggs)</t>
  </si>
  <si>
    <t>Lambing % to sale</t>
  </si>
  <si>
    <t>Bulls</t>
  </si>
  <si>
    <t>Replacement hfs/retained hfs</t>
  </si>
  <si>
    <t>Cow efficiency for 5th - 7th calvers (%)</t>
  </si>
  <si>
    <t>Cow efficiency for 2nd - 4th calvers (%)</t>
  </si>
  <si>
    <t>Cow efficiency for heifer calvers (%)</t>
  </si>
  <si>
    <t>Variable costs (£/cow)</t>
  </si>
  <si>
    <t xml:space="preserve">Feed </t>
  </si>
  <si>
    <t xml:space="preserve">Vet Med </t>
  </si>
  <si>
    <t xml:space="preserve">Straw </t>
  </si>
  <si>
    <t>Total sales of calves and cull cows (£)</t>
  </si>
  <si>
    <t>Forage and fertiliser cost</t>
  </si>
  <si>
    <t>Sundries</t>
  </si>
  <si>
    <t>Gross Margin without support £/cow</t>
  </si>
  <si>
    <t>Total number of ewes &amp; gimmers put to the tup</t>
  </si>
  <si>
    <t>SSUSS scheme (£)</t>
  </si>
  <si>
    <t>Total sales of lambs and cull ewes (£)</t>
  </si>
  <si>
    <t>Tups</t>
  </si>
  <si>
    <t>Replacement hoggs/retained hoggs</t>
  </si>
  <si>
    <t>Variable costs (£/ewe)</t>
  </si>
  <si>
    <t>Hill 3/Year 3</t>
  </si>
  <si>
    <t>Soil Type</t>
  </si>
  <si>
    <t>Soil types</t>
  </si>
  <si>
    <t>Sandy Loam</t>
  </si>
  <si>
    <t>Other mineral soils</t>
  </si>
  <si>
    <t xml:space="preserve">Humose </t>
  </si>
  <si>
    <t>Peaty</t>
  </si>
  <si>
    <t>Average weight of cow (8th + calvers)</t>
  </si>
  <si>
    <t>Average weight of cow (5th -7th calvers)</t>
  </si>
  <si>
    <t>Average weight of cow (2nd - 4th calvers)</t>
  </si>
  <si>
    <t>Carbon footprint</t>
  </si>
  <si>
    <r>
      <t>Beef (kg CO</t>
    </r>
    <r>
      <rPr>
        <sz val="8"/>
        <color theme="1"/>
        <rFont val="Arial"/>
        <family val="2"/>
      </rPr>
      <t>2</t>
    </r>
    <r>
      <rPr>
        <sz val="11"/>
        <color theme="1"/>
        <rFont val="Arial"/>
        <family val="2"/>
      </rPr>
      <t>e/ kg dwt)</t>
    </r>
  </si>
  <si>
    <r>
      <t>Sheep (kg CO</t>
    </r>
    <r>
      <rPr>
        <sz val="8"/>
        <color theme="1"/>
        <rFont val="Arial"/>
        <family val="2"/>
      </rPr>
      <t>2</t>
    </r>
    <r>
      <rPr>
        <sz val="11"/>
        <color theme="1"/>
        <rFont val="Arial"/>
        <family val="2"/>
      </rPr>
      <t>e/ kg dwt)</t>
    </r>
  </si>
  <si>
    <t>Number of calves retained</t>
  </si>
  <si>
    <t>Enterprise Gross Margin KPI's</t>
  </si>
  <si>
    <t>Suckler Cow Gross Margin</t>
  </si>
  <si>
    <t>Hill Ewe Gross Margin</t>
  </si>
  <si>
    <t>Total variable costs (£)</t>
  </si>
  <si>
    <t>Variable Costs (£)</t>
  </si>
  <si>
    <t>Replacement Costs (£)</t>
  </si>
  <si>
    <t>Total Output (£/cow)</t>
  </si>
  <si>
    <t>Sales Output (£/cow)</t>
  </si>
  <si>
    <t>SBSS Output (£/cow)</t>
  </si>
  <si>
    <t>Suckler Cow Gross Margin Results</t>
  </si>
  <si>
    <t>Total variable cost (£/cow)</t>
  </si>
  <si>
    <t>Replacement cost (£/cow)</t>
  </si>
  <si>
    <t>Gross Margin £/cow</t>
  </si>
  <si>
    <t>Total Output (£/ewe)</t>
  </si>
  <si>
    <t>Sales Output (£/ewe)</t>
  </si>
  <si>
    <t>SSUSS Output (£/ewe)</t>
  </si>
  <si>
    <t>Replacement costs (£/ewe)</t>
  </si>
  <si>
    <t>Gross Margin (£/ewe)</t>
  </si>
  <si>
    <t>Gross Margin without support (£/ewe)</t>
  </si>
  <si>
    <t>Hill Ewe Gross Margin Results</t>
  </si>
  <si>
    <t>Total variable cost (£/ewe)</t>
  </si>
  <si>
    <t>Hill Ewe KPI's</t>
  </si>
  <si>
    <t>Dry Matter (%)</t>
  </si>
  <si>
    <t>ME (MJ/kg DM)</t>
  </si>
  <si>
    <t>Crude Protein (%)</t>
  </si>
  <si>
    <t xml:space="preserve">Field 4 </t>
  </si>
  <si>
    <t>Field 5</t>
  </si>
  <si>
    <t>Field 6</t>
  </si>
  <si>
    <t>Field 7</t>
  </si>
  <si>
    <t>Field 8</t>
  </si>
  <si>
    <t>Field 9</t>
  </si>
  <si>
    <t>Field 10</t>
  </si>
  <si>
    <t>Field 11</t>
  </si>
  <si>
    <t>Field 12</t>
  </si>
  <si>
    <t>Field 13</t>
  </si>
  <si>
    <t>Field 14</t>
  </si>
  <si>
    <t>Field 15</t>
  </si>
  <si>
    <t>Field 16</t>
  </si>
  <si>
    <t>Field 17</t>
  </si>
  <si>
    <t>Field 18</t>
  </si>
  <si>
    <t>Field 19</t>
  </si>
  <si>
    <t>Field 20</t>
  </si>
  <si>
    <t>pH targets</t>
  </si>
  <si>
    <t>Calves weaned (%)</t>
  </si>
  <si>
    <t>Sands</t>
  </si>
  <si>
    <t>Number of calves died</t>
  </si>
  <si>
    <t>Gross Output Analysis KPI's</t>
  </si>
  <si>
    <t>Total weight sold/retained (8th + calvers)</t>
  </si>
  <si>
    <t>Total weight sold/retained (5th - 7th calvers)</t>
  </si>
  <si>
    <t>Total weight sold/retained (2nd - 4th calvers)</t>
  </si>
  <si>
    <t>Total weight sold/retained (heifer calvers)</t>
  </si>
  <si>
    <t>Average DLWG of all calves (kg/day)</t>
  </si>
  <si>
    <t>Labour efficiency (FTE per 100 cows)</t>
  </si>
  <si>
    <t xml:space="preserve">Sundries </t>
  </si>
  <si>
    <t xml:space="preserve">Enter total variable costs </t>
  </si>
  <si>
    <t>Enter total labour costs</t>
  </si>
  <si>
    <t xml:space="preserve">Enter total machinery costs </t>
  </si>
  <si>
    <t xml:space="preserve">Enter total overheads </t>
  </si>
  <si>
    <t xml:space="preserve">Enter total finance costs </t>
  </si>
  <si>
    <t>Labour efficiency (no of ewes per FTE)</t>
  </si>
  <si>
    <t>Environmental KPI Data Entry &amp; Results</t>
  </si>
  <si>
    <t>Suckler Cows KPI Data Entry</t>
  </si>
  <si>
    <t>FAS KPI Tool</t>
  </si>
  <si>
    <t>Argyll Farm and Croft Key Performance Indicators</t>
  </si>
  <si>
    <t xml:space="preserve">Key Performance Indicators for West coast hill farms and crofts </t>
  </si>
  <si>
    <t xml:space="preserve">Key performance indicators (KPI's) are a useful way to identify the strengths and weaknesses of your business. </t>
  </si>
  <si>
    <t>This tool is designed to make use of existing on-farm/croft information that should be easy to find and not need third party input.</t>
  </si>
  <si>
    <t>It’s a good starting point for analysing your business and will allow you to focus on the aspects of your business that need improvement.</t>
  </si>
  <si>
    <t>How it Works:</t>
  </si>
  <si>
    <t>This tool has been organised into key business sections and colour coded</t>
  </si>
  <si>
    <t>Please read the description below and navigate to each section using the tabs at the bottom of this page</t>
  </si>
  <si>
    <t xml:space="preserve">In all tabs, only fill in the white boxes in the table on the left hand side. The table on the right hand side will automatically fill in. </t>
  </si>
  <si>
    <t>In some boxes there is a red arrow in the corner, if you hover over that area, more detailed information and guidance will appear.</t>
  </si>
  <si>
    <t>Explores soil pH and silage quality</t>
  </si>
  <si>
    <t>Looks at your carbon footprint</t>
  </si>
  <si>
    <t>Gross output Analysis Data Entry - comparing costs as a % of output</t>
  </si>
  <si>
    <t>Financial</t>
  </si>
  <si>
    <t>Enterprise Gross Margin Data entry</t>
  </si>
  <si>
    <t>Examines business performance using Gross Output Analysis and Enterprise Gross Margins</t>
  </si>
  <si>
    <t>Focusses on the technical and physical  performance of your hill ewe flock</t>
  </si>
  <si>
    <t>Hill Ewe Data Entry</t>
  </si>
  <si>
    <t>Suckler Cows</t>
  </si>
  <si>
    <t>Focusses on the technical and physical performance of your outwintered hill suckler cow herd</t>
  </si>
  <si>
    <t>For soil type, please use the drop down arrows to right of cell</t>
  </si>
  <si>
    <t>The KPI's within this tool are designed around Argyll hill farming and crofting units</t>
  </si>
  <si>
    <t xml:space="preserve">Enter the gross output of your business </t>
  </si>
  <si>
    <t>Hill Ewes</t>
  </si>
  <si>
    <t>Bale stack 1 / Pit 1</t>
  </si>
  <si>
    <t>Bale stack 2 / Pit 2</t>
  </si>
  <si>
    <t>Bale stack 3 / Pit 3</t>
  </si>
  <si>
    <t>Bale stack 4 / Pit 4</t>
  </si>
  <si>
    <t>Whole Farm Per hectare (kgCO2e/ha)</t>
  </si>
  <si>
    <t>D Value (%)</t>
  </si>
  <si>
    <t>Soil pH  Data Entry and Result</t>
  </si>
  <si>
    <t>Silage Quality Data Entry and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</si>
</sst>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64" formatCode="0.0"/>
    <numFmt numFmtId="165" formatCode="&quot;£&quot;#,##0"/>
    <numFmt numFmtId="166" formatCode="&quot;£&quot;#,##0.00"/>
    <numFmt numFmtId="167" formatCode="0.0%"/>
    <numFmt numFmtId="168" formatCode=";;;"/>
  </numFmts>
  <fonts count="9" x14ac:knownFonts="1">
    <font>
      <sz val="11"/>
      <color theme="1"/>
      <name val="Arial"/>
      <family val="2"/>
    </font>
    <font>
      <sz val="11"/>
      <color theme="1"/>
      <name val="Arial"/>
      <family val="2"/>
    </font>
    <font>
      <b/>
      <sz val="11"/>
      <color theme="1"/>
      <name val="Arial"/>
      <family val="2"/>
    </font>
    <font>
      <i/>
      <sz val="11"/>
      <color theme="1"/>
      <name val="Arial"/>
      <family val="2"/>
    </font>
    <font>
      <sz val="11"/>
      <color rgb="FFFF0000"/>
      <name val="Arial"/>
      <family val="2"/>
    </font>
    <font>
      <sz val="11"/>
      <name val="Arial"/>
      <family val="2"/>
    </font>
    <font>
      <sz val="8"/>
      <color theme="1"/>
      <name val="Arial"/>
      <family val="2"/>
    </font>
    <font>
      <sz val="8"/>
      <name val="Arial"/>
      <family val="2"/>
    </font>
    <font>
      <sz val="9"/>
      <color indexed="81"/>
      <name val="Tahoma"/>
      <family val="2"/>
    </font>
  </fonts>
  <fills count="1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204">
    <xf numFmtId="0" fontId="0" fillId="0" borderId="0" xfId="0"/>
    <xf numFmtId="0" fontId="0" fillId="3" borderId="3" xfId="0" applyFill="1" applyBorder="1"/>
    <xf numFmtId="0" fontId="0" fillId="3" borderId="1" xfId="0" applyFill="1" applyBorder="1"/>
    <xf numFmtId="0" fontId="0" fillId="3" borderId="5" xfId="0" applyFill="1" applyBorder="1"/>
    <xf numFmtId="0" fontId="0" fillId="3" borderId="7" xfId="0" applyFill="1" applyBorder="1"/>
    <xf numFmtId="0" fontId="0" fillId="3" borderId="11" xfId="0" applyFill="1" applyBorder="1"/>
    <xf numFmtId="0" fontId="0" fillId="3" borderId="10" xfId="0" applyFill="1" applyBorder="1"/>
    <xf numFmtId="0" fontId="0" fillId="3" borderId="12" xfId="0" applyFill="1" applyBorder="1"/>
    <xf numFmtId="0" fontId="0" fillId="3" borderId="9" xfId="0" applyFill="1" applyBorder="1"/>
    <xf numFmtId="0" fontId="0" fillId="3" borderId="2" xfId="0" applyFill="1" applyBorder="1" applyAlignment="1">
      <alignment horizontal="center"/>
    </xf>
    <xf numFmtId="0" fontId="0" fillId="3" borderId="8" xfId="0" applyFill="1" applyBorder="1"/>
    <xf numFmtId="0" fontId="0" fillId="3" borderId="12" xfId="0" applyFill="1" applyBorder="1" applyAlignment="1">
      <alignment horizontal="center"/>
    </xf>
    <xf numFmtId="0" fontId="0" fillId="3" borderId="8" xfId="0" applyFill="1" applyBorder="1" applyAlignment="1">
      <alignment horizontal="center"/>
    </xf>
    <xf numFmtId="0" fontId="0" fillId="4" borderId="3" xfId="0" applyFill="1" applyBorder="1"/>
    <xf numFmtId="0" fontId="0" fillId="4" borderId="5" xfId="0" applyFill="1" applyBorder="1"/>
    <xf numFmtId="0" fontId="0" fillId="4" borderId="7" xfId="0" applyFill="1" applyBorder="1"/>
    <xf numFmtId="0" fontId="0" fillId="4" borderId="1" xfId="0" applyFill="1" applyBorder="1" applyAlignment="1">
      <alignment horizontal="center"/>
    </xf>
    <xf numFmtId="0" fontId="0" fillId="4" borderId="10" xfId="0" applyFill="1" applyBorder="1" applyAlignment="1">
      <alignment horizontal="center"/>
    </xf>
    <xf numFmtId="0" fontId="0" fillId="4" borderId="1" xfId="0" applyFill="1" applyBorder="1"/>
    <xf numFmtId="0" fontId="0" fillId="3" borderId="2" xfId="0" applyFill="1" applyBorder="1"/>
    <xf numFmtId="0" fontId="0" fillId="4" borderId="12" xfId="0" applyFill="1" applyBorder="1" applyAlignment="1">
      <alignment horizontal="center"/>
    </xf>
    <xf numFmtId="0" fontId="0" fillId="4" borderId="8" xfId="0" applyFill="1" applyBorder="1" applyAlignment="1">
      <alignment horizontal="center"/>
    </xf>
    <xf numFmtId="0" fontId="0" fillId="4" borderId="2" xfId="0" applyFill="1" applyBorder="1" applyAlignment="1">
      <alignment horizontal="center"/>
    </xf>
    <xf numFmtId="0" fontId="2" fillId="0" borderId="0" xfId="0" applyFont="1"/>
    <xf numFmtId="0" fontId="0" fillId="5" borderId="0" xfId="0" applyFill="1"/>
    <xf numFmtId="0" fontId="0" fillId="4" borderId="0" xfId="0" applyFill="1"/>
    <xf numFmtId="0" fontId="0" fillId="6" borderId="0" xfId="0" applyFill="1"/>
    <xf numFmtId="0" fontId="0" fillId="3" borderId="0" xfId="0" applyFill="1"/>
    <xf numFmtId="0" fontId="0" fillId="4" borderId="12" xfId="0" applyFill="1" applyBorder="1"/>
    <xf numFmtId="0" fontId="0" fillId="4" borderId="9" xfId="0" applyFill="1" applyBorder="1"/>
    <xf numFmtId="0" fontId="2" fillId="5" borderId="0" xfId="0" applyFont="1" applyFill="1"/>
    <xf numFmtId="0" fontId="0" fillId="5" borderId="0" xfId="0" applyFill="1" applyAlignment="1">
      <alignment horizontal="center"/>
    </xf>
    <xf numFmtId="0" fontId="2" fillId="5" borderId="1" xfId="0" applyFont="1" applyFill="1" applyBorder="1"/>
    <xf numFmtId="0" fontId="0" fillId="5" borderId="1" xfId="0" applyFill="1" applyBorder="1"/>
    <xf numFmtId="1" fontId="0" fillId="4" borderId="12" xfId="0" applyNumberFormat="1" applyFill="1" applyBorder="1" applyAlignment="1">
      <alignment horizontal="center"/>
    </xf>
    <xf numFmtId="0" fontId="3" fillId="4" borderId="12" xfId="0" applyFont="1" applyFill="1" applyBorder="1" applyAlignment="1">
      <alignment horizontal="left" indent="1"/>
    </xf>
    <xf numFmtId="0" fontId="0" fillId="4" borderId="8" xfId="0" applyFill="1" applyBorder="1"/>
    <xf numFmtId="0" fontId="0" fillId="4" borderId="11" xfId="0" applyFill="1" applyBorder="1"/>
    <xf numFmtId="0" fontId="0" fillId="4" borderId="10" xfId="0" applyFill="1" applyBorder="1"/>
    <xf numFmtId="0" fontId="0" fillId="4" borderId="11" xfId="0" applyFill="1" applyBorder="1" applyAlignment="1">
      <alignment horizontal="center"/>
    </xf>
    <xf numFmtId="0" fontId="0" fillId="4" borderId="13" xfId="0" applyFill="1" applyBorder="1"/>
    <xf numFmtId="0" fontId="0" fillId="7" borderId="8" xfId="0" applyFill="1" applyBorder="1"/>
    <xf numFmtId="0" fontId="0" fillId="7" borderId="12" xfId="0" applyFill="1" applyBorder="1"/>
    <xf numFmtId="0" fontId="0" fillId="7" borderId="12" xfId="0" applyFill="1" applyBorder="1" applyAlignment="1">
      <alignment horizontal="left" indent="1"/>
    </xf>
    <xf numFmtId="0" fontId="0" fillId="7" borderId="9" xfId="0" applyFill="1" applyBorder="1" applyAlignment="1">
      <alignment horizontal="left" indent="1"/>
    </xf>
    <xf numFmtId="0" fontId="0" fillId="7" borderId="1" xfId="0" applyFill="1" applyBorder="1"/>
    <xf numFmtId="0" fontId="0" fillId="3" borderId="13" xfId="0" applyFill="1" applyBorder="1"/>
    <xf numFmtId="1" fontId="0" fillId="3" borderId="12" xfId="0" applyNumberFormat="1" applyFill="1" applyBorder="1" applyAlignment="1">
      <alignment horizontal="center"/>
    </xf>
    <xf numFmtId="0" fontId="0" fillId="7" borderId="12" xfId="0" applyFill="1" applyBorder="1" applyAlignment="1">
      <alignment horizontal="center"/>
    </xf>
    <xf numFmtId="0" fontId="0" fillId="7" borderId="9" xfId="0" applyFill="1" applyBorder="1" applyAlignment="1">
      <alignment horizontal="center"/>
    </xf>
    <xf numFmtId="0" fontId="0" fillId="7" borderId="1" xfId="0" applyFill="1" applyBorder="1" applyAlignment="1">
      <alignment horizontal="center"/>
    </xf>
    <xf numFmtId="0" fontId="0" fillId="3" borderId="14" xfId="0" applyFill="1" applyBorder="1"/>
    <xf numFmtId="0" fontId="4" fillId="3" borderId="5" xfId="0" applyFont="1" applyFill="1" applyBorder="1"/>
    <xf numFmtId="2" fontId="5" fillId="3" borderId="12" xfId="0" applyNumberFormat="1" applyFont="1" applyFill="1" applyBorder="1" applyAlignment="1">
      <alignment horizontal="center"/>
    </xf>
    <xf numFmtId="9" fontId="0" fillId="3" borderId="12" xfId="0" applyNumberFormat="1" applyFill="1" applyBorder="1" applyAlignment="1">
      <alignment horizontal="center"/>
    </xf>
    <xf numFmtId="9" fontId="0" fillId="3" borderId="9" xfId="0" applyNumberFormat="1" applyFill="1" applyBorder="1" applyAlignment="1">
      <alignment horizontal="center"/>
    </xf>
    <xf numFmtId="9" fontId="0" fillId="4" borderId="12" xfId="0" applyNumberFormat="1" applyFill="1" applyBorder="1" applyAlignment="1">
      <alignment horizontal="center"/>
    </xf>
    <xf numFmtId="9" fontId="0" fillId="4" borderId="9" xfId="0" applyNumberFormat="1" applyFill="1" applyBorder="1" applyAlignment="1">
      <alignment horizontal="center"/>
    </xf>
    <xf numFmtId="0" fontId="0" fillId="5" borderId="0" xfId="0" applyFill="1" applyBorder="1"/>
    <xf numFmtId="0" fontId="0" fillId="5" borderId="4" xfId="0" applyFill="1" applyBorder="1"/>
    <xf numFmtId="0" fontId="0" fillId="5" borderId="8" xfId="0" applyFill="1" applyBorder="1"/>
    <xf numFmtId="0" fontId="0" fillId="5" borderId="12" xfId="0" applyFill="1" applyBorder="1"/>
    <xf numFmtId="0" fontId="0" fillId="5" borderId="12" xfId="0" applyFill="1" applyBorder="1" applyAlignment="1">
      <alignment horizontal="left" indent="1"/>
    </xf>
    <xf numFmtId="0" fontId="0" fillId="5" borderId="9" xfId="0" applyFill="1" applyBorder="1" applyAlignment="1">
      <alignment horizontal="left" indent="1"/>
    </xf>
    <xf numFmtId="0" fontId="0" fillId="5" borderId="9" xfId="0" applyFill="1" applyBorder="1"/>
    <xf numFmtId="0" fontId="0" fillId="5" borderId="14" xfId="0" applyFill="1" applyBorder="1" applyAlignment="1">
      <alignment horizontal="center"/>
    </xf>
    <xf numFmtId="0" fontId="0" fillId="5" borderId="2" xfId="0" applyFill="1" applyBorder="1" applyAlignment="1">
      <alignment horizontal="center"/>
    </xf>
    <xf numFmtId="0" fontId="0" fillId="5" borderId="7" xfId="0" applyFill="1" applyBorder="1"/>
    <xf numFmtId="0" fontId="0" fillId="5" borderId="11" xfId="0" applyFill="1" applyBorder="1" applyAlignment="1">
      <alignment horizontal="center"/>
    </xf>
    <xf numFmtId="0" fontId="0" fillId="5" borderId="10" xfId="0" applyFill="1" applyBorder="1" applyAlignment="1">
      <alignment horizontal="center"/>
    </xf>
    <xf numFmtId="0" fontId="0" fillId="5" borderId="3" xfId="0" applyFill="1" applyBorder="1" applyAlignment="1">
      <alignment horizontal="left" indent="1"/>
    </xf>
    <xf numFmtId="0" fontId="0" fillId="5" borderId="8" xfId="0" applyFill="1" applyBorder="1" applyAlignment="1">
      <alignment horizontal="left"/>
    </xf>
    <xf numFmtId="0" fontId="0" fillId="5" borderId="13" xfId="0" applyFill="1" applyBorder="1"/>
    <xf numFmtId="0" fontId="0" fillId="5" borderId="1" xfId="0" applyFill="1" applyBorder="1" applyAlignment="1">
      <alignment horizontal="center"/>
    </xf>
    <xf numFmtId="0" fontId="0" fillId="5" borderId="11" xfId="0" applyFill="1" applyBorder="1"/>
    <xf numFmtId="0" fontId="0" fillId="5" borderId="10" xfId="0" applyFill="1" applyBorder="1"/>
    <xf numFmtId="0" fontId="0" fillId="7" borderId="0" xfId="0" applyFill="1" applyBorder="1"/>
    <xf numFmtId="0" fontId="0" fillId="7" borderId="0" xfId="0" applyFill="1" applyBorder="1" applyAlignment="1">
      <alignment horizontal="left" indent="1"/>
    </xf>
    <xf numFmtId="0" fontId="0" fillId="7" borderId="0" xfId="0" applyFill="1"/>
    <xf numFmtId="2" fontId="0" fillId="7" borderId="0" xfId="0" applyNumberFormat="1" applyFill="1" applyBorder="1" applyAlignment="1">
      <alignment horizontal="center"/>
    </xf>
    <xf numFmtId="0" fontId="0" fillId="7" borderId="0" xfId="0" applyFill="1" applyBorder="1" applyAlignment="1">
      <alignment horizontal="center"/>
    </xf>
    <xf numFmtId="0" fontId="5" fillId="5" borderId="7" xfId="0" applyFont="1" applyFill="1" applyBorder="1"/>
    <xf numFmtId="9" fontId="0" fillId="7" borderId="12" xfId="0" applyNumberFormat="1" applyFill="1" applyBorder="1" applyAlignment="1">
      <alignment horizontal="center"/>
    </xf>
    <xf numFmtId="164" fontId="0" fillId="3" borderId="12" xfId="0" applyNumberFormat="1" applyFill="1" applyBorder="1" applyAlignment="1">
      <alignment horizontal="center"/>
    </xf>
    <xf numFmtId="0" fontId="2" fillId="5" borderId="8" xfId="0" applyFont="1" applyFill="1" applyBorder="1"/>
    <xf numFmtId="3" fontId="0" fillId="5" borderId="0" xfId="0" applyNumberFormat="1" applyFill="1" applyBorder="1" applyAlignment="1">
      <alignment horizontal="center"/>
    </xf>
    <xf numFmtId="166" fontId="0" fillId="5" borderId="12" xfId="0" applyNumberFormat="1" applyFill="1" applyBorder="1" applyAlignment="1">
      <alignment horizontal="center"/>
    </xf>
    <xf numFmtId="165" fontId="0" fillId="5" borderId="12" xfId="0" applyNumberFormat="1" applyFill="1" applyBorder="1" applyAlignment="1">
      <alignment horizontal="center"/>
    </xf>
    <xf numFmtId="0" fontId="2" fillId="3" borderId="0" xfId="0" applyFont="1" applyFill="1"/>
    <xf numFmtId="0" fontId="2" fillId="4" borderId="0" xfId="0" applyFont="1" applyFill="1"/>
    <xf numFmtId="1" fontId="0" fillId="4" borderId="8" xfId="0" applyNumberFormat="1" applyFill="1" applyBorder="1" applyAlignment="1">
      <alignment horizontal="center"/>
    </xf>
    <xf numFmtId="0" fontId="0" fillId="7" borderId="13" xfId="0" applyFill="1" applyBorder="1"/>
    <xf numFmtId="0" fontId="0" fillId="7" borderId="2" xfId="0" applyFill="1" applyBorder="1"/>
    <xf numFmtId="0" fontId="0" fillId="5" borderId="8" xfId="0" applyFont="1" applyFill="1" applyBorder="1" applyAlignment="1">
      <alignment horizontal="center"/>
    </xf>
    <xf numFmtId="0" fontId="0" fillId="5" borderId="8" xfId="0" applyFill="1" applyBorder="1" applyAlignment="1">
      <alignment horizontal="center"/>
    </xf>
    <xf numFmtId="9" fontId="0" fillId="5" borderId="8" xfId="1" applyFont="1" applyFill="1" applyBorder="1" applyAlignment="1">
      <alignment horizontal="center"/>
    </xf>
    <xf numFmtId="9" fontId="2" fillId="5" borderId="12" xfId="1" applyFont="1" applyFill="1" applyBorder="1" applyAlignment="1">
      <alignment horizontal="center"/>
    </xf>
    <xf numFmtId="9" fontId="0" fillId="5" borderId="12" xfId="1" applyFont="1" applyFill="1" applyBorder="1" applyAlignment="1">
      <alignment horizontal="center"/>
    </xf>
    <xf numFmtId="9" fontId="2" fillId="5" borderId="9" xfId="1" applyFont="1" applyFill="1" applyBorder="1" applyAlignment="1">
      <alignment horizontal="center"/>
    </xf>
    <xf numFmtId="0" fontId="2" fillId="5" borderId="8" xfId="0" applyFont="1" applyFill="1" applyBorder="1" applyAlignment="1">
      <alignment horizontal="center"/>
    </xf>
    <xf numFmtId="9" fontId="0" fillId="5" borderId="8" xfId="0" applyNumberFormat="1" applyFill="1" applyBorder="1" applyAlignment="1">
      <alignment horizontal="center"/>
    </xf>
    <xf numFmtId="9" fontId="0" fillId="5" borderId="12" xfId="0" applyNumberFormat="1" applyFill="1" applyBorder="1" applyAlignment="1">
      <alignment horizontal="center"/>
    </xf>
    <xf numFmtId="9" fontId="0" fillId="5" borderId="13" xfId="0" applyNumberFormat="1" applyFill="1" applyBorder="1" applyAlignment="1">
      <alignment horizontal="center"/>
    </xf>
    <xf numFmtId="9" fontId="2" fillId="5" borderId="3" xfId="0" applyNumberFormat="1" applyFont="1" applyFill="1" applyBorder="1" applyAlignment="1">
      <alignment horizontal="center"/>
    </xf>
    <xf numFmtId="9" fontId="0" fillId="5" borderId="3" xfId="0" applyNumberFormat="1" applyFill="1" applyBorder="1" applyAlignment="1">
      <alignment horizontal="center"/>
    </xf>
    <xf numFmtId="9" fontId="2" fillId="5" borderId="5" xfId="0" applyNumberFormat="1" applyFont="1" applyFill="1" applyBorder="1" applyAlignment="1">
      <alignment horizontal="center"/>
    </xf>
    <xf numFmtId="9" fontId="0" fillId="5" borderId="9" xfId="0" applyNumberFormat="1" applyFill="1" applyBorder="1" applyAlignment="1">
      <alignment horizontal="center"/>
    </xf>
    <xf numFmtId="10" fontId="0" fillId="4" borderId="12" xfId="0" applyNumberFormat="1" applyFill="1" applyBorder="1" applyAlignment="1">
      <alignment horizontal="center"/>
    </xf>
    <xf numFmtId="167" fontId="0" fillId="4" borderId="12" xfId="0" applyNumberFormat="1" applyFill="1" applyBorder="1" applyAlignment="1">
      <alignment horizontal="center"/>
    </xf>
    <xf numFmtId="1" fontId="0" fillId="4" borderId="13" xfId="0" applyNumberFormat="1" applyFill="1" applyBorder="1" applyAlignment="1">
      <alignment horizontal="center"/>
    </xf>
    <xf numFmtId="0" fontId="0" fillId="4" borderId="3" xfId="0" applyFill="1" applyBorder="1" applyAlignment="1">
      <alignment horizontal="center"/>
    </xf>
    <xf numFmtId="9" fontId="0" fillId="4" borderId="3" xfId="0" applyNumberFormat="1" applyFill="1" applyBorder="1" applyAlignment="1">
      <alignment horizontal="center"/>
    </xf>
    <xf numFmtId="9" fontId="0" fillId="4" borderId="5" xfId="0" applyNumberFormat="1" applyFill="1" applyBorder="1" applyAlignment="1">
      <alignment horizontal="center"/>
    </xf>
    <xf numFmtId="9" fontId="0" fillId="7" borderId="12" xfId="0" applyNumberFormat="1" applyFill="1" applyBorder="1"/>
    <xf numFmtId="0" fontId="0" fillId="5" borderId="8" xfId="0" applyFont="1" applyFill="1" applyBorder="1"/>
    <xf numFmtId="0" fontId="0" fillId="5" borderId="1" xfId="0" applyFont="1" applyFill="1" applyBorder="1"/>
    <xf numFmtId="0" fontId="0" fillId="5" borderId="9" xfId="0" applyFont="1" applyFill="1" applyBorder="1"/>
    <xf numFmtId="0" fontId="0" fillId="5" borderId="12" xfId="0" applyFont="1" applyFill="1" applyBorder="1"/>
    <xf numFmtId="0" fontId="0" fillId="5" borderId="3" xfId="0" applyFill="1" applyBorder="1"/>
    <xf numFmtId="6" fontId="0" fillId="5" borderId="12" xfId="0" applyNumberFormat="1" applyFill="1" applyBorder="1" applyAlignment="1">
      <alignment horizontal="center"/>
    </xf>
    <xf numFmtId="165" fontId="0" fillId="5" borderId="4" xfId="0" applyNumberFormat="1" applyFill="1" applyBorder="1" applyAlignment="1">
      <alignment horizontal="center"/>
    </xf>
    <xf numFmtId="0" fontId="0" fillId="4" borderId="15" xfId="0" applyFill="1" applyBorder="1" applyAlignment="1">
      <alignment horizontal="center"/>
    </xf>
    <xf numFmtId="0" fontId="0" fillId="4" borderId="6" xfId="0" applyFill="1" applyBorder="1" applyAlignment="1">
      <alignment horizontal="center"/>
    </xf>
    <xf numFmtId="0" fontId="0" fillId="3" borderId="13" xfId="0" applyNumberFormat="1" applyFill="1" applyBorder="1" applyAlignment="1">
      <alignment horizontal="center"/>
    </xf>
    <xf numFmtId="0" fontId="0" fillId="3" borderId="3" xfId="0" applyFill="1" applyBorder="1" applyAlignment="1">
      <alignment horizontal="center"/>
    </xf>
    <xf numFmtId="9" fontId="0" fillId="3" borderId="3" xfId="0" applyNumberFormat="1" applyFill="1" applyBorder="1" applyAlignment="1">
      <alignment horizontal="center"/>
    </xf>
    <xf numFmtId="9" fontId="0" fillId="3" borderId="5" xfId="0" applyNumberFormat="1" applyFill="1" applyBorder="1" applyAlignment="1">
      <alignment horizontal="center"/>
    </xf>
    <xf numFmtId="0" fontId="2" fillId="7" borderId="0" xfId="0" applyFont="1" applyFill="1"/>
    <xf numFmtId="0" fontId="5" fillId="4" borderId="3" xfId="0" applyFont="1" applyFill="1" applyBorder="1"/>
    <xf numFmtId="0" fontId="4" fillId="0" borderId="0" xfId="0" applyFont="1"/>
    <xf numFmtId="0" fontId="2" fillId="8" borderId="0" xfId="0" applyFont="1" applyFill="1"/>
    <xf numFmtId="0" fontId="0" fillId="8" borderId="0" xfId="0" applyFill="1"/>
    <xf numFmtId="0" fontId="2" fillId="6" borderId="0" xfId="0" applyFont="1" applyFill="1"/>
    <xf numFmtId="0" fontId="2" fillId="9" borderId="0" xfId="0" applyFont="1" applyFill="1"/>
    <xf numFmtId="0" fontId="0" fillId="9" borderId="0" xfId="0" applyFill="1"/>
    <xf numFmtId="0" fontId="0" fillId="2" borderId="1" xfId="0" applyFill="1" applyBorder="1" applyAlignment="1" applyProtection="1">
      <alignment horizontal="center"/>
      <protection locked="0"/>
    </xf>
    <xf numFmtId="3" fontId="0" fillId="2" borderId="1" xfId="0" applyNumberFormat="1" applyFill="1" applyBorder="1" applyAlignment="1" applyProtection="1">
      <alignment horizontal="center"/>
      <protection locked="0"/>
    </xf>
    <xf numFmtId="0" fontId="0" fillId="2" borderId="8" xfId="0" applyFill="1" applyBorder="1" applyAlignment="1" applyProtection="1">
      <alignment horizontal="center"/>
      <protection locked="0"/>
    </xf>
    <xf numFmtId="0" fontId="0" fillId="2" borderId="9" xfId="0" applyFill="1" applyBorder="1" applyAlignment="1" applyProtection="1">
      <alignment horizontal="center"/>
      <protection locked="0"/>
    </xf>
    <xf numFmtId="3" fontId="0" fillId="2" borderId="9" xfId="0" applyNumberFormat="1" applyFill="1"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1" xfId="0" applyFill="1" applyBorder="1" applyProtection="1">
      <protection locked="0"/>
    </xf>
    <xf numFmtId="0" fontId="0" fillId="2" borderId="12"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7" xfId="0" applyFill="1" applyBorder="1" applyProtection="1">
      <protection locked="0"/>
    </xf>
    <xf numFmtId="9" fontId="0" fillId="2" borderId="1" xfId="0" applyNumberFormat="1" applyFill="1" applyBorder="1" applyAlignment="1" applyProtection="1">
      <alignment horizontal="center"/>
      <protection locked="0"/>
    </xf>
    <xf numFmtId="168" fontId="0" fillId="7" borderId="0" xfId="0" applyNumberFormat="1" applyFill="1" applyBorder="1" applyProtection="1">
      <protection hidden="1"/>
    </xf>
    <xf numFmtId="168" fontId="0" fillId="7" borderId="0" xfId="0" applyNumberFormat="1" applyFill="1" applyBorder="1" applyAlignment="1" applyProtection="1">
      <alignment horizontal="center"/>
      <protection hidden="1"/>
    </xf>
    <xf numFmtId="168" fontId="5" fillId="7" borderId="0" xfId="0" applyNumberFormat="1" applyFont="1" applyFill="1" applyBorder="1" applyAlignment="1" applyProtection="1">
      <alignment horizontal="center"/>
      <protection hidden="1"/>
    </xf>
    <xf numFmtId="168" fontId="0" fillId="7" borderId="0" xfId="0" applyNumberFormat="1" applyFill="1" applyBorder="1" applyAlignment="1" applyProtection="1">
      <alignment horizontal="left"/>
      <protection hidden="1"/>
    </xf>
    <xf numFmtId="0" fontId="2" fillId="5" borderId="9" xfId="0" applyFont="1" applyFill="1" applyBorder="1"/>
    <xf numFmtId="3" fontId="2" fillId="5" borderId="1" xfId="0" applyNumberFormat="1" applyFont="1" applyFill="1" applyBorder="1" applyAlignment="1">
      <alignment horizontal="center"/>
    </xf>
    <xf numFmtId="0" fontId="2" fillId="5" borderId="10" xfId="0" applyFont="1" applyFill="1" applyBorder="1" applyAlignment="1">
      <alignment horizontal="center"/>
    </xf>
    <xf numFmtId="0" fontId="2" fillId="5" borderId="3" xfId="0" applyFont="1" applyFill="1" applyBorder="1"/>
    <xf numFmtId="165" fontId="2" fillId="5" borderId="12" xfId="0" applyNumberFormat="1" applyFont="1" applyFill="1" applyBorder="1" applyAlignment="1">
      <alignment horizontal="center"/>
    </xf>
    <xf numFmtId="0" fontId="2" fillId="5" borderId="12" xfId="0" applyFont="1" applyFill="1" applyBorder="1"/>
    <xf numFmtId="165" fontId="2" fillId="5" borderId="4" xfId="0" applyNumberFormat="1" applyFont="1" applyFill="1" applyBorder="1" applyAlignment="1">
      <alignment horizontal="center"/>
    </xf>
    <xf numFmtId="0" fontId="2" fillId="5" borderId="9" xfId="0" applyFont="1" applyFill="1" applyBorder="1" applyAlignment="1">
      <alignment horizontal="left"/>
    </xf>
    <xf numFmtId="165" fontId="2" fillId="5" borderId="9" xfId="0" applyNumberFormat="1" applyFont="1" applyFill="1" applyBorder="1" applyAlignment="1">
      <alignment horizontal="center"/>
    </xf>
    <xf numFmtId="165" fontId="2" fillId="5" borderId="6" xfId="0" applyNumberFormat="1" applyFont="1" applyFill="1" applyBorder="1" applyAlignment="1">
      <alignment horizontal="center"/>
    </xf>
    <xf numFmtId="0" fontId="2" fillId="5" borderId="12" xfId="0" applyFont="1" applyFill="1" applyBorder="1" applyAlignment="1">
      <alignment horizontal="left"/>
    </xf>
    <xf numFmtId="166" fontId="2" fillId="5" borderId="12" xfId="0" applyNumberFormat="1" applyFont="1" applyFill="1" applyBorder="1" applyAlignment="1">
      <alignment horizontal="center"/>
    </xf>
    <xf numFmtId="166" fontId="2" fillId="5" borderId="9" xfId="0" applyNumberFormat="1" applyFont="1" applyFill="1" applyBorder="1" applyAlignment="1">
      <alignment horizontal="center"/>
    </xf>
    <xf numFmtId="0" fontId="0" fillId="7" borderId="1" xfId="0" applyFill="1" applyBorder="1" applyAlignment="1">
      <alignment horizontal="center" wrapText="1"/>
    </xf>
    <xf numFmtId="165" fontId="0" fillId="0" borderId="1" xfId="0" applyNumberFormat="1" applyBorder="1" applyAlignment="1" applyProtection="1">
      <alignment horizontal="center"/>
      <protection locked="0"/>
    </xf>
    <xf numFmtId="165" fontId="0" fillId="2" borderId="1" xfId="0" applyNumberFormat="1" applyFill="1" applyBorder="1" applyAlignment="1" applyProtection="1">
      <alignment horizontal="center"/>
      <protection locked="0"/>
    </xf>
    <xf numFmtId="0" fontId="0" fillId="0" borderId="0" xfId="0" applyAlignment="1" applyProtection="1">
      <alignment horizontal="center"/>
      <protection locked="0"/>
    </xf>
    <xf numFmtId="0" fontId="0" fillId="2" borderId="9" xfId="0" applyFill="1" applyBorder="1" applyAlignment="1" applyProtection="1">
      <protection locked="0"/>
    </xf>
    <xf numFmtId="0" fontId="0" fillId="2" borderId="1" xfId="0" applyFill="1" applyBorder="1" applyAlignment="1" applyProtection="1">
      <protection locked="0"/>
    </xf>
    <xf numFmtId="3" fontId="0" fillId="2" borderId="9" xfId="0" applyNumberFormat="1" applyFill="1" applyBorder="1" applyAlignment="1" applyProtection="1">
      <protection locked="0"/>
    </xf>
    <xf numFmtId="3" fontId="0" fillId="2" borderId="1" xfId="0" applyNumberFormat="1" applyFill="1" applyBorder="1" applyAlignment="1" applyProtection="1">
      <protection locked="0"/>
    </xf>
    <xf numFmtId="0" fontId="0" fillId="2" borderId="0" xfId="0" applyFill="1" applyAlignment="1" applyProtection="1">
      <protection locked="0"/>
    </xf>
    <xf numFmtId="0" fontId="0" fillId="2" borderId="2" xfId="0" applyFill="1" applyBorder="1" applyAlignment="1" applyProtection="1">
      <alignment horizontal="center"/>
      <protection locked="0"/>
    </xf>
    <xf numFmtId="14" fontId="0" fillId="2" borderId="1" xfId="0" applyNumberFormat="1" applyFill="1" applyBorder="1" applyAlignment="1" applyProtection="1">
      <alignment horizontal="center"/>
      <protection locked="0"/>
    </xf>
    <xf numFmtId="14" fontId="0" fillId="2" borderId="8" xfId="0" applyNumberFormat="1" applyFill="1" applyBorder="1" applyAlignment="1" applyProtection="1">
      <alignment horizontal="center"/>
      <protection locked="0"/>
    </xf>
    <xf numFmtId="1" fontId="0" fillId="3" borderId="1" xfId="0" applyNumberFormat="1" applyFill="1" applyBorder="1" applyAlignment="1">
      <alignment horizontal="center"/>
    </xf>
    <xf numFmtId="2" fontId="0" fillId="7" borderId="9" xfId="0" applyNumberFormat="1" applyFill="1" applyBorder="1"/>
    <xf numFmtId="2" fontId="0" fillId="3" borderId="12" xfId="0" applyNumberFormat="1" applyFill="1" applyBorder="1" applyAlignment="1">
      <alignment horizontal="center"/>
    </xf>
    <xf numFmtId="167" fontId="0" fillId="2" borderId="1" xfId="0" applyNumberFormat="1" applyFill="1" applyBorder="1" applyAlignment="1" applyProtection="1">
      <alignment horizontal="center"/>
      <protection locked="0"/>
    </xf>
    <xf numFmtId="167" fontId="0" fillId="7" borderId="12" xfId="0" applyNumberFormat="1" applyFill="1" applyBorder="1"/>
    <xf numFmtId="164" fontId="0" fillId="7" borderId="12" xfId="0" applyNumberFormat="1" applyFill="1" applyBorder="1"/>
    <xf numFmtId="167" fontId="5" fillId="4" borderId="12" xfId="0" applyNumberFormat="1" applyFont="1" applyFill="1" applyBorder="1" applyAlignment="1">
      <alignment horizontal="center"/>
    </xf>
    <xf numFmtId="0" fontId="0" fillId="2" borderId="10" xfId="0" applyFill="1" applyBorder="1" applyProtection="1">
      <protection locked="0"/>
    </xf>
    <xf numFmtId="0" fontId="0" fillId="2" borderId="8" xfId="0" applyFill="1" applyBorder="1" applyProtection="1">
      <protection locked="0"/>
    </xf>
    <xf numFmtId="0" fontId="0" fillId="10" borderId="12" xfId="0" applyFill="1" applyBorder="1"/>
    <xf numFmtId="0" fontId="0" fillId="10" borderId="4" xfId="0" applyFill="1" applyBorder="1"/>
    <xf numFmtId="0" fontId="2" fillId="10" borderId="0" xfId="0" applyFont="1" applyFill="1"/>
    <xf numFmtId="0" fontId="0" fillId="10" borderId="0" xfId="0" applyFill="1"/>
    <xf numFmtId="0" fontId="0" fillId="10" borderId="1" xfId="0" applyFill="1" applyBorder="1"/>
    <xf numFmtId="0" fontId="0" fillId="10" borderId="1" xfId="0" applyFill="1" applyBorder="1" applyAlignment="1">
      <alignment horizontal="center"/>
    </xf>
    <xf numFmtId="0" fontId="0" fillId="10" borderId="10" xfId="0" applyFill="1" applyBorder="1" applyAlignment="1">
      <alignment horizontal="center"/>
    </xf>
    <xf numFmtId="0" fontId="2" fillId="10" borderId="8" xfId="0" applyFont="1" applyFill="1" applyBorder="1"/>
    <xf numFmtId="0" fontId="0" fillId="10" borderId="12" xfId="0" applyFill="1" applyBorder="1" applyAlignment="1">
      <alignment horizontal="center"/>
    </xf>
    <xf numFmtId="0" fontId="0" fillId="10" borderId="12" xfId="0" applyFill="1" applyBorder="1" applyAlignment="1">
      <alignment horizontal="left" indent="1"/>
    </xf>
    <xf numFmtId="0" fontId="0" fillId="10" borderId="9" xfId="0" applyFill="1" applyBorder="1" applyAlignment="1">
      <alignment horizontal="left" indent="1"/>
    </xf>
    <xf numFmtId="0" fontId="0" fillId="10" borderId="3" xfId="0" applyFill="1" applyBorder="1" applyAlignment="1">
      <alignment horizontal="left" indent="1"/>
    </xf>
    <xf numFmtId="0" fontId="0" fillId="10" borderId="14" xfId="0" applyFill="1" applyBorder="1"/>
    <xf numFmtId="0" fontId="0" fillId="10" borderId="10" xfId="0" applyFill="1" applyBorder="1"/>
    <xf numFmtId="0" fontId="0" fillId="10" borderId="4" xfId="0" applyFill="1" applyBorder="1" applyAlignment="1">
      <alignment horizontal="center"/>
    </xf>
    <xf numFmtId="0" fontId="0" fillId="10" borderId="7" xfId="0" applyFill="1" applyBorder="1" applyAlignment="1">
      <alignment horizontal="left"/>
    </xf>
    <xf numFmtId="0" fontId="0" fillId="10" borderId="9" xfId="0" applyFill="1" applyBorder="1" applyAlignment="1">
      <alignment horizontal="center"/>
    </xf>
    <xf numFmtId="0" fontId="0" fillId="10" borderId="9" xfId="0" applyFill="1" applyBorder="1"/>
    <xf numFmtId="0" fontId="0" fillId="10" borderId="0" xfId="0" applyFill="1" applyBorder="1"/>
    <xf numFmtId="1" fontId="0" fillId="3" borderId="8" xfId="0" applyNumberFormat="1" applyFill="1" applyBorder="1" applyAlignment="1">
      <alignment horizontal="center"/>
    </xf>
  </cellXfs>
  <cellStyles count="2">
    <cellStyle name="Normal" xfId="0" builtinId="0"/>
    <cellStyle name="Percent" xfId="1" builtinId="5"/>
  </cellStyles>
  <dxfs count="47">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GB">
                <a:solidFill>
                  <a:schemeClr val="tx1"/>
                </a:solidFill>
              </a:rPr>
              <a:t>Gross Output Analysis Results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3"/>
          <c:order val="0"/>
          <c:tx>
            <c:strRef>
              <c:f>Financial!$B$14</c:f>
              <c:strCache>
                <c:ptCount val="1"/>
                <c:pt idx="0">
                  <c:v>Year 1</c:v>
                </c:pt>
              </c:strCache>
            </c:strRef>
          </c:tx>
          <c:spPr>
            <a:solidFill>
              <a:schemeClr val="accent4"/>
            </a:solidFill>
            <a:ln>
              <a:noFill/>
            </a:ln>
            <a:effectLst/>
          </c:spPr>
          <c:invertIfNegative val="0"/>
          <c:cat>
            <c:strRef>
              <c:f>Financial!$A$15:$A$21</c:f>
              <c:strCache>
                <c:ptCount val="7"/>
                <c:pt idx="0">
                  <c:v>Variable Costs</c:v>
                </c:pt>
                <c:pt idx="1">
                  <c:v>Gross Margin</c:v>
                </c:pt>
                <c:pt idx="2">
                  <c:v>Labour Costs</c:v>
                </c:pt>
                <c:pt idx="3">
                  <c:v>Machinery and Power</c:v>
                </c:pt>
                <c:pt idx="4">
                  <c:v>Overheads</c:v>
                </c:pt>
                <c:pt idx="5">
                  <c:v>Finance Charges</c:v>
                </c:pt>
                <c:pt idx="6">
                  <c:v>Net Profit</c:v>
                </c:pt>
              </c:strCache>
            </c:strRef>
          </c:cat>
          <c:val>
            <c:numRef>
              <c:f>Financial!$B$15:$B$21</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A0D-458A-8FD1-2A5AC01FC9E5}"/>
            </c:ext>
          </c:extLst>
        </c:ser>
        <c:ser>
          <c:idx val="1"/>
          <c:order val="1"/>
          <c:tx>
            <c:strRef>
              <c:f>Financial!$C$14</c:f>
              <c:strCache>
                <c:ptCount val="1"/>
                <c:pt idx="0">
                  <c:v>Year 2</c:v>
                </c:pt>
              </c:strCache>
              <c:extLst xmlns:c15="http://schemas.microsoft.com/office/drawing/2012/chart"/>
            </c:strRef>
          </c:tx>
          <c:spPr>
            <a:solidFill>
              <a:schemeClr val="accent2"/>
            </a:solidFill>
            <a:ln>
              <a:noFill/>
            </a:ln>
            <a:effectLst/>
          </c:spPr>
          <c:invertIfNegative val="0"/>
          <c:cat>
            <c:strRef>
              <c:f>Financial!$A$15:$A$21</c:f>
              <c:strCache>
                <c:ptCount val="7"/>
                <c:pt idx="0">
                  <c:v>Variable Costs</c:v>
                </c:pt>
                <c:pt idx="1">
                  <c:v>Gross Margin</c:v>
                </c:pt>
                <c:pt idx="2">
                  <c:v>Labour Costs</c:v>
                </c:pt>
                <c:pt idx="3">
                  <c:v>Machinery and Power</c:v>
                </c:pt>
                <c:pt idx="4">
                  <c:v>Overheads</c:v>
                </c:pt>
                <c:pt idx="5">
                  <c:v>Finance Charges</c:v>
                </c:pt>
                <c:pt idx="6">
                  <c:v>Net Profit</c:v>
                </c:pt>
              </c:strCache>
              <c:extLst xmlns:c15="http://schemas.microsoft.com/office/drawing/2012/chart"/>
            </c:strRef>
          </c:cat>
          <c:val>
            <c:numRef>
              <c:f>Financial!$C$15:$C$21</c:f>
              <c:numCache>
                <c:formatCode>0%</c:formatCode>
                <c:ptCount val="7"/>
                <c:pt idx="0">
                  <c:v>0</c:v>
                </c:pt>
                <c:pt idx="1">
                  <c:v>0</c:v>
                </c:pt>
                <c:pt idx="2">
                  <c:v>0</c:v>
                </c:pt>
                <c:pt idx="3">
                  <c:v>0</c:v>
                </c:pt>
                <c:pt idx="4">
                  <c:v>0</c:v>
                </c:pt>
                <c:pt idx="5">
                  <c:v>0</c:v>
                </c:pt>
                <c:pt idx="6">
                  <c:v>0</c:v>
                </c:pt>
              </c:numCache>
              <c:extLst xmlns:c15="http://schemas.microsoft.com/office/drawing/2012/chart"/>
            </c:numRef>
          </c:val>
          <c:extLst xmlns:c15="http://schemas.microsoft.com/office/drawing/2012/chart">
            <c:ext xmlns:c16="http://schemas.microsoft.com/office/drawing/2014/chart" uri="{C3380CC4-5D6E-409C-BE32-E72D297353CC}">
              <c16:uniqueId val="{00000003-DA0D-458A-8FD1-2A5AC01FC9E5}"/>
            </c:ext>
          </c:extLst>
        </c:ser>
        <c:ser>
          <c:idx val="2"/>
          <c:order val="2"/>
          <c:tx>
            <c:strRef>
              <c:f>Financial!$D$14</c:f>
              <c:strCache>
                <c:ptCount val="1"/>
                <c:pt idx="0">
                  <c:v>Year 3</c:v>
                </c:pt>
              </c:strCache>
              <c:extLst xmlns:c15="http://schemas.microsoft.com/office/drawing/2012/chart"/>
            </c:strRef>
          </c:tx>
          <c:spPr>
            <a:solidFill>
              <a:schemeClr val="accent3"/>
            </a:solidFill>
            <a:ln>
              <a:noFill/>
            </a:ln>
            <a:effectLst/>
          </c:spPr>
          <c:invertIfNegative val="0"/>
          <c:cat>
            <c:strRef>
              <c:f>Financial!$A$15:$A$21</c:f>
              <c:strCache>
                <c:ptCount val="7"/>
                <c:pt idx="0">
                  <c:v>Variable Costs</c:v>
                </c:pt>
                <c:pt idx="1">
                  <c:v>Gross Margin</c:v>
                </c:pt>
                <c:pt idx="2">
                  <c:v>Labour Costs</c:v>
                </c:pt>
                <c:pt idx="3">
                  <c:v>Machinery and Power</c:v>
                </c:pt>
                <c:pt idx="4">
                  <c:v>Overheads</c:v>
                </c:pt>
                <c:pt idx="5">
                  <c:v>Finance Charges</c:v>
                </c:pt>
                <c:pt idx="6">
                  <c:v>Net Profit</c:v>
                </c:pt>
              </c:strCache>
              <c:extLst xmlns:c15="http://schemas.microsoft.com/office/drawing/2012/chart"/>
            </c:strRef>
          </c:cat>
          <c:val>
            <c:numRef>
              <c:f>Financial!$D$15:$D$21</c:f>
              <c:numCache>
                <c:formatCode>0%</c:formatCode>
                <c:ptCount val="7"/>
                <c:pt idx="0">
                  <c:v>0</c:v>
                </c:pt>
                <c:pt idx="1">
                  <c:v>0</c:v>
                </c:pt>
                <c:pt idx="2">
                  <c:v>0</c:v>
                </c:pt>
                <c:pt idx="3">
                  <c:v>0</c:v>
                </c:pt>
                <c:pt idx="4">
                  <c:v>0</c:v>
                </c:pt>
                <c:pt idx="5">
                  <c:v>0</c:v>
                </c:pt>
                <c:pt idx="6">
                  <c:v>0</c:v>
                </c:pt>
              </c:numCache>
              <c:extLst xmlns:c15="http://schemas.microsoft.com/office/drawing/2012/chart"/>
            </c:numRef>
          </c:val>
          <c:extLst xmlns:c15="http://schemas.microsoft.com/office/drawing/2012/chart">
            <c:ext xmlns:c16="http://schemas.microsoft.com/office/drawing/2014/chart" uri="{C3380CC4-5D6E-409C-BE32-E72D297353CC}">
              <c16:uniqueId val="{00000004-DA0D-458A-8FD1-2A5AC01FC9E5}"/>
            </c:ext>
          </c:extLst>
        </c:ser>
        <c:ser>
          <c:idx val="5"/>
          <c:order val="3"/>
          <c:tx>
            <c:strRef>
              <c:f>Financial!$E$14</c:f>
              <c:strCache>
                <c:ptCount val="1"/>
                <c:pt idx="0">
                  <c:v>Target</c:v>
                </c:pt>
              </c:strCache>
            </c:strRef>
          </c:tx>
          <c:spPr>
            <a:solidFill>
              <a:schemeClr val="accent6"/>
            </a:solidFill>
            <a:ln>
              <a:noFill/>
            </a:ln>
            <a:effectLst/>
          </c:spPr>
          <c:invertIfNegative val="0"/>
          <c:cat>
            <c:strRef>
              <c:f>Financial!$A$15:$A$21</c:f>
              <c:strCache>
                <c:ptCount val="7"/>
                <c:pt idx="0">
                  <c:v>Variable Costs</c:v>
                </c:pt>
                <c:pt idx="1">
                  <c:v>Gross Margin</c:v>
                </c:pt>
                <c:pt idx="2">
                  <c:v>Labour Costs</c:v>
                </c:pt>
                <c:pt idx="3">
                  <c:v>Machinery and Power</c:v>
                </c:pt>
                <c:pt idx="4">
                  <c:v>Overheads</c:v>
                </c:pt>
                <c:pt idx="5">
                  <c:v>Finance Charges</c:v>
                </c:pt>
                <c:pt idx="6">
                  <c:v>Net Profit</c:v>
                </c:pt>
              </c:strCache>
            </c:strRef>
          </c:cat>
          <c:val>
            <c:numRef>
              <c:f>Financial!$E$15:$E$21</c:f>
              <c:numCache>
                <c:formatCode>0%</c:formatCode>
                <c:ptCount val="7"/>
                <c:pt idx="0">
                  <c:v>0.3</c:v>
                </c:pt>
                <c:pt idx="1">
                  <c:v>0.7</c:v>
                </c:pt>
                <c:pt idx="2">
                  <c:v>0.1</c:v>
                </c:pt>
                <c:pt idx="3">
                  <c:v>0.2</c:v>
                </c:pt>
                <c:pt idx="4">
                  <c:v>0.15</c:v>
                </c:pt>
                <c:pt idx="5">
                  <c:v>0.1</c:v>
                </c:pt>
                <c:pt idx="6">
                  <c:v>0.15</c:v>
                </c:pt>
              </c:numCache>
            </c:numRef>
          </c:val>
          <c:extLst>
            <c:ext xmlns:c16="http://schemas.microsoft.com/office/drawing/2014/chart" uri="{C3380CC4-5D6E-409C-BE32-E72D297353CC}">
              <c16:uniqueId val="{00000001-DA0D-458A-8FD1-2A5AC01FC9E5}"/>
            </c:ext>
          </c:extLst>
        </c:ser>
        <c:dLbls>
          <c:showLegendKey val="0"/>
          <c:showVal val="0"/>
          <c:showCatName val="0"/>
          <c:showSerName val="0"/>
          <c:showPercent val="0"/>
          <c:showBubbleSize val="0"/>
        </c:dLbls>
        <c:gapWidth val="219"/>
        <c:overlap val="-27"/>
        <c:axId val="642782832"/>
        <c:axId val="642776928"/>
        <c:extLst/>
      </c:barChart>
      <c:catAx>
        <c:axId val="642782832"/>
        <c:scaling>
          <c:orientation val="minMax"/>
        </c:scaling>
        <c:delete val="0"/>
        <c:axPos val="b"/>
        <c:numFmt formatCode="General" sourceLinked="1"/>
        <c:majorTickMark val="out"/>
        <c:minorTickMark val="none"/>
        <c:tickLblPos val="nextTo"/>
        <c:spPr>
          <a:noFill/>
          <a:ln w="1587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642776928"/>
        <c:crosses val="autoZero"/>
        <c:auto val="1"/>
        <c:lblAlgn val="ctr"/>
        <c:lblOffset val="100"/>
        <c:noMultiLvlLbl val="0"/>
      </c:catAx>
      <c:valAx>
        <c:axId val="64277692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642782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7028383</xdr:colOff>
      <xdr:row>0</xdr:row>
      <xdr:rowOff>19050</xdr:rowOff>
    </xdr:from>
    <xdr:to>
      <xdr:col>0</xdr:col>
      <xdr:colOff>8524875</xdr:colOff>
      <xdr:row>4</xdr:row>
      <xdr:rowOff>28575</xdr:rowOff>
    </xdr:to>
    <xdr:pic>
      <xdr:nvPicPr>
        <xdr:cNvPr id="2" name="Picture 1">
          <a:extLst>
            <a:ext uri="{FF2B5EF4-FFF2-40B4-BE49-F238E27FC236}">
              <a16:creationId xmlns:a16="http://schemas.microsoft.com/office/drawing/2014/main" id="{6B8F6730-0D6F-4891-83A9-CD1A8FBACB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28383" y="19050"/>
          <a:ext cx="1496492" cy="7715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536398</xdr:colOff>
      <xdr:row>22</xdr:row>
      <xdr:rowOff>117297</xdr:rowOff>
    </xdr:from>
    <xdr:to>
      <xdr:col>5</xdr:col>
      <xdr:colOff>624417</xdr:colOff>
      <xdr:row>47</xdr:row>
      <xdr:rowOff>137584</xdr:rowOff>
    </xdr:to>
    <xdr:graphicFrame macro="">
      <xdr:nvGraphicFramePr>
        <xdr:cNvPr id="2" name="Chart 1">
          <a:extLst>
            <a:ext uri="{FF2B5EF4-FFF2-40B4-BE49-F238E27FC236}">
              <a16:creationId xmlns:a16="http://schemas.microsoft.com/office/drawing/2014/main" id="{D9954969-BFA1-48B1-9CB3-2B4BA2BCF7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934890</xdr:colOff>
      <xdr:row>0</xdr:row>
      <xdr:rowOff>105833</xdr:rowOff>
    </xdr:from>
    <xdr:to>
      <xdr:col>5</xdr:col>
      <xdr:colOff>746125</xdr:colOff>
      <xdr:row>3</xdr:row>
      <xdr:rowOff>31750</xdr:rowOff>
    </xdr:to>
    <xdr:pic>
      <xdr:nvPicPr>
        <xdr:cNvPr id="6" name="Picture 5">
          <a:extLst>
            <a:ext uri="{FF2B5EF4-FFF2-40B4-BE49-F238E27FC236}">
              <a16:creationId xmlns:a16="http://schemas.microsoft.com/office/drawing/2014/main" id="{0865D19A-B8F6-413B-90E4-6977329844A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29140" y="105833"/>
          <a:ext cx="964818" cy="49741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338667</xdr:colOff>
      <xdr:row>0</xdr:row>
      <xdr:rowOff>0</xdr:rowOff>
    </xdr:from>
    <xdr:to>
      <xdr:col>4</xdr:col>
      <xdr:colOff>449791</xdr:colOff>
      <xdr:row>2</xdr:row>
      <xdr:rowOff>74600</xdr:rowOff>
    </xdr:to>
    <xdr:pic>
      <xdr:nvPicPr>
        <xdr:cNvPr id="3" name="Picture 2">
          <a:extLst>
            <a:ext uri="{FF2B5EF4-FFF2-40B4-BE49-F238E27FC236}">
              <a16:creationId xmlns:a16="http://schemas.microsoft.com/office/drawing/2014/main" id="{FE9BD1EB-CAFA-4766-87B1-F60AB7419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94250" y="0"/>
          <a:ext cx="883708" cy="4556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278087</xdr:colOff>
      <xdr:row>0</xdr:row>
      <xdr:rowOff>0</xdr:rowOff>
    </xdr:from>
    <xdr:to>
      <xdr:col>4</xdr:col>
      <xdr:colOff>428625</xdr:colOff>
      <xdr:row>2</xdr:row>
      <xdr:rowOff>116416</xdr:rowOff>
    </xdr:to>
    <xdr:pic>
      <xdr:nvPicPr>
        <xdr:cNvPr id="2" name="Picture 1">
          <a:extLst>
            <a:ext uri="{FF2B5EF4-FFF2-40B4-BE49-F238E27FC236}">
              <a16:creationId xmlns:a16="http://schemas.microsoft.com/office/drawing/2014/main" id="{DE7C7F21-4600-4A7F-98D6-42DBEE2E0F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59587" y="0"/>
          <a:ext cx="944288" cy="486833"/>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317089</xdr:colOff>
      <xdr:row>0</xdr:row>
      <xdr:rowOff>0</xdr:rowOff>
    </xdr:from>
    <xdr:to>
      <xdr:col>6</xdr:col>
      <xdr:colOff>488950</xdr:colOff>
      <xdr:row>2</xdr:row>
      <xdr:rowOff>95250</xdr:rowOff>
    </xdr:to>
    <xdr:pic>
      <xdr:nvPicPr>
        <xdr:cNvPr id="2" name="Picture 1">
          <a:extLst>
            <a:ext uri="{FF2B5EF4-FFF2-40B4-BE49-F238E27FC236}">
              <a16:creationId xmlns:a16="http://schemas.microsoft.com/office/drawing/2014/main" id="{4E1A3D22-775E-45B5-87E4-DE6D7BF117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46189" y="0"/>
          <a:ext cx="905286" cy="4667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419100</xdr:colOff>
      <xdr:row>0</xdr:row>
      <xdr:rowOff>0</xdr:rowOff>
    </xdr:from>
    <xdr:to>
      <xdr:col>6</xdr:col>
      <xdr:colOff>638586</xdr:colOff>
      <xdr:row>2</xdr:row>
      <xdr:rowOff>85725</xdr:rowOff>
    </xdr:to>
    <xdr:pic>
      <xdr:nvPicPr>
        <xdr:cNvPr id="4" name="Picture 3">
          <a:extLst>
            <a:ext uri="{FF2B5EF4-FFF2-40B4-BE49-F238E27FC236}">
              <a16:creationId xmlns:a16="http://schemas.microsoft.com/office/drawing/2014/main" id="{4AF161FC-8C1F-4CD8-AE8A-EDFD8C11F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43475" y="0"/>
          <a:ext cx="905286" cy="4667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6FE4F-13F8-488D-B311-0BD6BE95B9D0}">
  <dimension ref="A1:B33"/>
  <sheetViews>
    <sheetView tabSelected="1" workbookViewId="0">
      <selection activeCell="C29" sqref="C29"/>
    </sheetView>
  </sheetViews>
  <sheetFormatPr defaultRowHeight="14.25" x14ac:dyDescent="0.2"/>
  <cols>
    <col min="1" max="1" width="113.125" customWidth="1"/>
  </cols>
  <sheetData>
    <row r="1" spans="1:1" ht="15" x14ac:dyDescent="0.25">
      <c r="A1" s="23" t="s">
        <v>164</v>
      </c>
    </row>
    <row r="2" spans="1:1" ht="15" x14ac:dyDescent="0.25">
      <c r="A2" s="23"/>
    </row>
    <row r="3" spans="1:1" ht="15" x14ac:dyDescent="0.25">
      <c r="A3" s="23" t="s">
        <v>165</v>
      </c>
    </row>
    <row r="4" spans="1:1" ht="15" x14ac:dyDescent="0.25">
      <c r="A4" s="23"/>
    </row>
    <row r="5" spans="1:1" ht="15" x14ac:dyDescent="0.25">
      <c r="A5" s="23" t="s">
        <v>166</v>
      </c>
    </row>
    <row r="6" spans="1:1" x14ac:dyDescent="0.2">
      <c r="A6" t="s">
        <v>167</v>
      </c>
    </row>
    <row r="7" spans="1:1" x14ac:dyDescent="0.2">
      <c r="A7" t="s">
        <v>168</v>
      </c>
    </row>
    <row r="8" spans="1:1" x14ac:dyDescent="0.2">
      <c r="A8" t="s">
        <v>169</v>
      </c>
    </row>
    <row r="9" spans="1:1" x14ac:dyDescent="0.2">
      <c r="A9" t="s">
        <v>186</v>
      </c>
    </row>
    <row r="11" spans="1:1" ht="15" x14ac:dyDescent="0.25">
      <c r="A11" s="23" t="s">
        <v>170</v>
      </c>
    </row>
    <row r="12" spans="1:1" x14ac:dyDescent="0.2">
      <c r="A12" t="s">
        <v>171</v>
      </c>
    </row>
    <row r="13" spans="1:1" x14ac:dyDescent="0.2">
      <c r="A13" t="s">
        <v>172</v>
      </c>
    </row>
    <row r="14" spans="1:1" x14ac:dyDescent="0.2">
      <c r="A14" t="s">
        <v>173</v>
      </c>
    </row>
    <row r="15" spans="1:1" x14ac:dyDescent="0.2">
      <c r="A15" t="s">
        <v>174</v>
      </c>
    </row>
    <row r="17" spans="1:2" ht="15" x14ac:dyDescent="0.25">
      <c r="A17" s="23" t="s">
        <v>33</v>
      </c>
    </row>
    <row r="19" spans="1:2" ht="15" x14ac:dyDescent="0.25">
      <c r="A19" s="30" t="s">
        <v>178</v>
      </c>
    </row>
    <row r="20" spans="1:2" x14ac:dyDescent="0.2">
      <c r="A20" s="24" t="s">
        <v>180</v>
      </c>
    </row>
    <row r="21" spans="1:2" x14ac:dyDescent="0.2">
      <c r="A21" s="24"/>
    </row>
    <row r="22" spans="1:2" ht="15" x14ac:dyDescent="0.25">
      <c r="A22" s="88" t="s">
        <v>34</v>
      </c>
    </row>
    <row r="23" spans="1:2" x14ac:dyDescent="0.2">
      <c r="A23" s="27" t="s">
        <v>184</v>
      </c>
    </row>
    <row r="24" spans="1:2" x14ac:dyDescent="0.2">
      <c r="A24" s="27"/>
    </row>
    <row r="25" spans="1:2" ht="15" x14ac:dyDescent="0.25">
      <c r="A25" s="130" t="s">
        <v>35</v>
      </c>
      <c r="B25" s="129"/>
    </row>
    <row r="26" spans="1:2" x14ac:dyDescent="0.2">
      <c r="A26" s="131" t="s">
        <v>181</v>
      </c>
    </row>
    <row r="27" spans="1:2" x14ac:dyDescent="0.2">
      <c r="A27" s="131"/>
    </row>
    <row r="28" spans="1:2" ht="15" x14ac:dyDescent="0.25">
      <c r="A28" s="132" t="s">
        <v>36</v>
      </c>
    </row>
    <row r="29" spans="1:2" x14ac:dyDescent="0.2">
      <c r="A29" s="26" t="s">
        <v>175</v>
      </c>
    </row>
    <row r="30" spans="1:2" x14ac:dyDescent="0.2">
      <c r="A30" s="26"/>
    </row>
    <row r="31" spans="1:2" ht="15" x14ac:dyDescent="0.25">
      <c r="A31" s="133" t="s">
        <v>37</v>
      </c>
    </row>
    <row r="32" spans="1:2" x14ac:dyDescent="0.2">
      <c r="A32" s="134" t="s">
        <v>176</v>
      </c>
    </row>
    <row r="33" spans="1:1" ht="15" x14ac:dyDescent="0.25">
      <c r="A33" s="133"/>
    </row>
  </sheetData>
  <sheetProtection sheet="1" objects="1" scenarios="1" selectLockedCells="1"/>
  <pageMargins left="0.31496062992125984" right="0.31496062992125984"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E2A8B-8085-4459-B610-510CD6D42A56}">
  <dimension ref="A1:S40"/>
  <sheetViews>
    <sheetView zoomScale="90" zoomScaleNormal="90" workbookViewId="0">
      <selection activeCell="B5" sqref="B5"/>
    </sheetView>
  </sheetViews>
  <sheetFormatPr defaultColWidth="9" defaultRowHeight="14.25" x14ac:dyDescent="0.2"/>
  <cols>
    <col min="1" max="1" width="35.875" style="24" customWidth="1"/>
    <col min="2" max="4" width="9" style="24"/>
    <col min="5" max="5" width="15.125" style="31" customWidth="1"/>
    <col min="6" max="6" width="9.875" style="24" bestFit="1" customWidth="1"/>
    <col min="7" max="7" width="1.625" style="24" customWidth="1"/>
    <col min="8" max="8" width="9" style="24"/>
    <col min="9" max="9" width="41.125" style="24" bestFit="1" customWidth="1"/>
    <col min="10" max="13" width="9" style="24"/>
    <col min="14" max="14" width="32.25" style="24" bestFit="1" customWidth="1"/>
    <col min="15" max="16384" width="9" style="24"/>
  </cols>
  <sheetData>
    <row r="1" spans="1:19" ht="15" x14ac:dyDescent="0.25">
      <c r="A1" s="30" t="s">
        <v>178</v>
      </c>
    </row>
    <row r="2" spans="1:19" ht="15" x14ac:dyDescent="0.25">
      <c r="A2" s="30"/>
    </row>
    <row r="3" spans="1:19" ht="15" x14ac:dyDescent="0.25">
      <c r="A3" s="30" t="s">
        <v>177</v>
      </c>
      <c r="I3" s="30" t="s">
        <v>179</v>
      </c>
      <c r="N3" s="30" t="s">
        <v>102</v>
      </c>
    </row>
    <row r="4" spans="1:19" ht="15" x14ac:dyDescent="0.25">
      <c r="A4" s="84"/>
      <c r="B4" s="73" t="s">
        <v>4</v>
      </c>
      <c r="C4" s="73" t="s">
        <v>5</v>
      </c>
      <c r="D4" s="73" t="s">
        <v>28</v>
      </c>
    </row>
    <row r="5" spans="1:19" ht="15" x14ac:dyDescent="0.25">
      <c r="A5" s="114" t="s">
        <v>187</v>
      </c>
      <c r="B5" s="164"/>
      <c r="C5" s="165"/>
      <c r="D5" s="165"/>
      <c r="I5" s="84" t="s">
        <v>103</v>
      </c>
      <c r="J5" s="73" t="s">
        <v>4</v>
      </c>
      <c r="K5" s="73" t="s">
        <v>5</v>
      </c>
      <c r="L5" s="73" t="s">
        <v>28</v>
      </c>
      <c r="N5" s="32" t="s">
        <v>111</v>
      </c>
      <c r="O5" s="73" t="s">
        <v>4</v>
      </c>
      <c r="P5" s="73" t="s">
        <v>5</v>
      </c>
      <c r="Q5" s="73" t="s">
        <v>28</v>
      </c>
      <c r="R5" s="73" t="s">
        <v>13</v>
      </c>
      <c r="S5" s="33" t="s">
        <v>14</v>
      </c>
    </row>
    <row r="6" spans="1:19" x14ac:dyDescent="0.2">
      <c r="A6" s="115" t="s">
        <v>156</v>
      </c>
      <c r="B6" s="164"/>
      <c r="C6" s="165"/>
      <c r="D6" s="165"/>
      <c r="I6" s="60" t="s">
        <v>62</v>
      </c>
      <c r="J6" s="166"/>
      <c r="K6" s="135"/>
      <c r="L6" s="135"/>
      <c r="N6" s="61" t="s">
        <v>109</v>
      </c>
      <c r="O6" s="87" t="str">
        <f>IF(ISBLANK($J$7),"",($J$7)/($J$6))</f>
        <v/>
      </c>
      <c r="P6" s="87" t="str">
        <f>IF(ISBLANK($K$7),"",($K$7)/($K$6))</f>
        <v/>
      </c>
      <c r="Q6" s="87" t="str">
        <f>IF(ISBLANK($L$7),"",($L$7)/($L$6))</f>
        <v/>
      </c>
      <c r="R6" s="119">
        <v>450</v>
      </c>
      <c r="S6" s="87" t="e">
        <f>AVERAGE(O6:Q6)-R6</f>
        <v>#DIV/0!</v>
      </c>
    </row>
    <row r="7" spans="1:19" x14ac:dyDescent="0.2">
      <c r="A7" s="115" t="s">
        <v>157</v>
      </c>
      <c r="B7" s="164"/>
      <c r="C7" s="165"/>
      <c r="D7" s="165"/>
      <c r="I7" s="61" t="s">
        <v>78</v>
      </c>
      <c r="J7" s="136"/>
      <c r="K7" s="136"/>
      <c r="L7" s="136"/>
      <c r="N7" s="61" t="s">
        <v>110</v>
      </c>
      <c r="O7" s="87" t="str">
        <f>IF(ISBLANK($J$8),"",($J$8)/($J$6))</f>
        <v/>
      </c>
      <c r="P7" s="87" t="str">
        <f>IF(ISBLANK($K$8),"",($K$8)/($K$6))</f>
        <v/>
      </c>
      <c r="Q7" s="87" t="str">
        <f>IF(ISBLANK($L$8),"",($L$8)/($L$6))</f>
        <v/>
      </c>
      <c r="R7" s="87">
        <v>115</v>
      </c>
      <c r="S7" s="87" t="e">
        <f t="shared" ref="S7:S21" si="0">AVERAGE(O7:Q7)-R7</f>
        <v>#DIV/0!</v>
      </c>
    </row>
    <row r="8" spans="1:19" x14ac:dyDescent="0.2">
      <c r="A8" s="115" t="s">
        <v>158</v>
      </c>
      <c r="B8" s="164"/>
      <c r="C8" s="165"/>
      <c r="D8" s="165"/>
      <c r="I8" s="61" t="s">
        <v>65</v>
      </c>
      <c r="J8" s="137"/>
      <c r="K8" s="137"/>
      <c r="L8" s="137"/>
      <c r="N8" s="61"/>
      <c r="O8" s="87"/>
      <c r="P8" s="87"/>
      <c r="Q8" s="87"/>
      <c r="R8" s="87"/>
      <c r="S8" s="87"/>
    </row>
    <row r="9" spans="1:19" x14ac:dyDescent="0.2">
      <c r="A9" s="115" t="s">
        <v>159</v>
      </c>
      <c r="B9" s="164"/>
      <c r="C9" s="165"/>
      <c r="D9" s="165"/>
      <c r="I9" s="72"/>
      <c r="J9" s="65"/>
      <c r="K9" s="65"/>
      <c r="L9" s="66"/>
      <c r="N9" s="118" t="s">
        <v>113</v>
      </c>
      <c r="O9" s="87" t="str">
        <f>IF(ISBLANK($J$11),"",-($J$11+$J$12)/($J$6))</f>
        <v/>
      </c>
      <c r="P9" s="87" t="str">
        <f>IF(ISBLANK($K$11),"",-($K$11+$K$12)/($K$6))</f>
        <v/>
      </c>
      <c r="Q9" s="87" t="str">
        <f>IF(ISBLANK($L$11),"",-($L$11+$L$12)/($L$6))</f>
        <v/>
      </c>
      <c r="R9" s="87">
        <v>-80</v>
      </c>
      <c r="S9" s="87" t="e">
        <f t="shared" si="0"/>
        <v>#DIV/0!</v>
      </c>
    </row>
    <row r="10" spans="1:19" ht="15" x14ac:dyDescent="0.25">
      <c r="A10" s="116" t="s">
        <v>160</v>
      </c>
      <c r="B10" s="164"/>
      <c r="C10" s="165"/>
      <c r="D10" s="165"/>
      <c r="I10" s="81" t="s">
        <v>107</v>
      </c>
      <c r="J10" s="68"/>
      <c r="K10" s="68"/>
      <c r="L10" s="69"/>
      <c r="N10" s="153" t="s">
        <v>108</v>
      </c>
      <c r="O10" s="154" t="str">
        <f>IF(ISBLANK($J$7),"",(($J$7+$J$8)-($J$11+$J$12))/($J$6))</f>
        <v/>
      </c>
      <c r="P10" s="154" t="str">
        <f>IF(ISBLANK($K$7),"",(($K$7+$K$8)-($K$11+$K$12))/($K$6))</f>
        <v/>
      </c>
      <c r="Q10" s="154" t="str">
        <f>IF(ISBLANK($K$7),"",(($K$7+$K$8)-($K$11+$K$12))/($K$6))</f>
        <v/>
      </c>
      <c r="R10" s="154">
        <v>485</v>
      </c>
      <c r="S10" s="154" t="e">
        <f t="shared" si="0"/>
        <v>#DIV/0!</v>
      </c>
    </row>
    <row r="11" spans="1:19" ht="15" x14ac:dyDescent="0.25">
      <c r="A11" s="30"/>
      <c r="I11" s="62" t="s">
        <v>69</v>
      </c>
      <c r="J11" s="138"/>
      <c r="K11" s="167"/>
      <c r="L11" s="167"/>
      <c r="N11" s="61"/>
      <c r="O11" s="87"/>
      <c r="P11" s="87"/>
      <c r="Q11" s="87"/>
      <c r="R11" s="120"/>
      <c r="S11" s="87"/>
    </row>
    <row r="12" spans="1:19" ht="15" x14ac:dyDescent="0.25">
      <c r="A12" s="30" t="s">
        <v>148</v>
      </c>
      <c r="I12" s="63" t="s">
        <v>70</v>
      </c>
      <c r="J12" s="135"/>
      <c r="K12" s="168"/>
      <c r="L12" s="168"/>
      <c r="N12" s="61" t="s">
        <v>74</v>
      </c>
      <c r="O12" s="87"/>
      <c r="P12" s="87"/>
      <c r="Q12" s="87"/>
      <c r="R12" s="87"/>
      <c r="S12" s="87"/>
    </row>
    <row r="13" spans="1:19" x14ac:dyDescent="0.2">
      <c r="J13" s="58"/>
      <c r="K13" s="58"/>
      <c r="L13" s="59"/>
      <c r="N13" s="62" t="s">
        <v>75</v>
      </c>
      <c r="O13" s="87" t="str">
        <f>IF(ISBLANK($J$15),"",($J$15/$J$6))</f>
        <v/>
      </c>
      <c r="P13" s="87" t="str">
        <f>IF(ISBLANK($K$15),"",($K$15/$K$6))</f>
        <v/>
      </c>
      <c r="Q13" s="87" t="str">
        <f>IF(ISBLANK($L$15),"",($L$15/$L$6))</f>
        <v/>
      </c>
      <c r="R13" s="87">
        <v>200</v>
      </c>
      <c r="S13" s="87" t="e">
        <f t="shared" si="0"/>
        <v>#DIV/0!</v>
      </c>
    </row>
    <row r="14" spans="1:19" ht="15" x14ac:dyDescent="0.25">
      <c r="A14" s="33"/>
      <c r="B14" s="93" t="s">
        <v>4</v>
      </c>
      <c r="C14" s="94" t="s">
        <v>5</v>
      </c>
      <c r="D14" s="94" t="s">
        <v>28</v>
      </c>
      <c r="E14" s="99" t="s">
        <v>13</v>
      </c>
      <c r="F14" s="99" t="s">
        <v>14</v>
      </c>
      <c r="I14" s="67" t="s">
        <v>106</v>
      </c>
      <c r="J14" s="68"/>
      <c r="K14" s="68"/>
      <c r="L14" s="69"/>
      <c r="N14" s="62" t="s">
        <v>76</v>
      </c>
      <c r="O14" s="87" t="str">
        <f>IF(ISBLANK($J$16),"",($J$16/$J$6))</f>
        <v/>
      </c>
      <c r="P14" s="87" t="str">
        <f>IF(ISBLANK($K$16),"",($K$16/$K$6))</f>
        <v/>
      </c>
      <c r="Q14" s="87" t="str">
        <f>IF(ISBLANK($L$16),"",($L$16/$L$6))</f>
        <v/>
      </c>
      <c r="R14" s="87">
        <v>40</v>
      </c>
      <c r="S14" s="87" t="e">
        <f t="shared" si="0"/>
        <v>#DIV/0!</v>
      </c>
    </row>
    <row r="15" spans="1:19" ht="15" x14ac:dyDescent="0.25">
      <c r="A15" s="61" t="s">
        <v>39</v>
      </c>
      <c r="B15" s="95" t="str">
        <f>IF(ISBLANK($B$6),"",($B$6/B$5))</f>
        <v/>
      </c>
      <c r="C15" s="95" t="str">
        <f>IF(ISBLANK($C$6),"",($C$6/C$5))</f>
        <v/>
      </c>
      <c r="D15" s="95" t="str">
        <f>IF(ISBLANK($D$6),"",($D$6/D$5))</f>
        <v/>
      </c>
      <c r="E15" s="102">
        <v>0.3</v>
      </c>
      <c r="F15" s="100" t="e">
        <f t="shared" ref="F15:F21" si="1">(AVERAGE(B15:D15))-E15</f>
        <v>#DIV/0!</v>
      </c>
      <c r="G15" s="30"/>
      <c r="I15" s="62" t="s">
        <v>61</v>
      </c>
      <c r="J15" s="139"/>
      <c r="K15" s="170"/>
      <c r="L15" s="169"/>
      <c r="N15" s="62" t="s">
        <v>77</v>
      </c>
      <c r="O15" s="87" t="str">
        <f>IF(ISBLANK($J$17),"",($J$17/$J$6))</f>
        <v/>
      </c>
      <c r="P15" s="87" t="str">
        <f>IF(ISBLANK($K$17),"",($K$17/$K$6))</f>
        <v/>
      </c>
      <c r="Q15" s="87" t="str">
        <f>IF(ISBLANK($L$17),"",($L$17/$L$6))</f>
        <v/>
      </c>
      <c r="R15" s="87">
        <v>0</v>
      </c>
      <c r="S15" s="87" t="e">
        <f t="shared" si="0"/>
        <v>#DIV/0!</v>
      </c>
    </row>
    <row r="16" spans="1:19" ht="15" x14ac:dyDescent="0.25">
      <c r="A16" s="117" t="s">
        <v>40</v>
      </c>
      <c r="B16" s="96" t="str">
        <f>IF(ISBLANK($B$5),"",($B$5-$B$6)/($B$5))</f>
        <v/>
      </c>
      <c r="C16" s="96" t="str">
        <f>IF(ISBLANK($C$5),"",($C$5-$C$6)/($C$5))</f>
        <v/>
      </c>
      <c r="D16" s="96" t="str">
        <f>IF(ISBLANK($D$5),"",($D$5-$D$6)/($D$5))</f>
        <v/>
      </c>
      <c r="E16" s="103">
        <v>0.7</v>
      </c>
      <c r="F16" s="101" t="e">
        <f t="shared" si="1"/>
        <v>#DIV/0!</v>
      </c>
      <c r="I16" s="62" t="s">
        <v>63</v>
      </c>
      <c r="J16" s="135"/>
      <c r="K16" s="171"/>
      <c r="L16" s="168"/>
      <c r="N16" s="62" t="s">
        <v>79</v>
      </c>
      <c r="O16" s="87" t="str">
        <f>IF(ISBLANK($J$18),"",($J$18/$J$6))</f>
        <v/>
      </c>
      <c r="P16" s="87" t="str">
        <f>IF(ISBLANK($K$18),"",($K$18/$K$6))</f>
        <v/>
      </c>
      <c r="Q16" s="87" t="str">
        <f>IF(ISBLANK($L$18),"",($L$18/$L$6))</f>
        <v/>
      </c>
      <c r="R16" s="87">
        <v>50</v>
      </c>
      <c r="S16" s="87" t="e">
        <f t="shared" si="0"/>
        <v>#DIV/0!</v>
      </c>
    </row>
    <row r="17" spans="1:19" x14ac:dyDescent="0.2">
      <c r="A17" s="61" t="s">
        <v>41</v>
      </c>
      <c r="B17" s="97" t="str">
        <f>IF(ISBLANK($B$7),"",($B$7/$B$5))</f>
        <v/>
      </c>
      <c r="C17" s="97" t="str">
        <f>IF(ISBLANK($C$7),"",($C$7/$C$5))</f>
        <v/>
      </c>
      <c r="D17" s="97" t="str">
        <f>IF(ISBLANK($D$7),"",($D$7/$D$5))</f>
        <v/>
      </c>
      <c r="E17" s="104">
        <v>0.1</v>
      </c>
      <c r="F17" s="101" t="e">
        <f t="shared" si="1"/>
        <v>#DIV/0!</v>
      </c>
      <c r="I17" s="62" t="s">
        <v>64</v>
      </c>
      <c r="J17" s="135"/>
      <c r="K17" s="168"/>
      <c r="L17" s="168"/>
      <c r="N17" s="62" t="s">
        <v>80</v>
      </c>
      <c r="O17" s="87" t="str">
        <f>IF(ISBLANK($J$19),"",($J$19/$J$6))</f>
        <v/>
      </c>
      <c r="P17" s="87" t="str">
        <f>IF(ISBLANK($K$19),"",($K$19/$K$6))</f>
        <v/>
      </c>
      <c r="Q17" s="87" t="str">
        <f>IF(ISBLANK($L$19),"",($L$19/$L$6))</f>
        <v/>
      </c>
      <c r="R17" s="87">
        <v>20</v>
      </c>
      <c r="S17" s="87" t="e">
        <f t="shared" si="0"/>
        <v>#DIV/0!</v>
      </c>
    </row>
    <row r="18" spans="1:19" ht="15" x14ac:dyDescent="0.25">
      <c r="A18" s="61" t="s">
        <v>42</v>
      </c>
      <c r="B18" s="97" t="str">
        <f>IF(ISBLANK($B$8),"",($B$8/B$5))</f>
        <v/>
      </c>
      <c r="C18" s="97" t="str">
        <f>IF(ISBLANK($C$8),"",($C$8/C$5))</f>
        <v/>
      </c>
      <c r="D18" s="97" t="str">
        <f>IF(ISBLANK($D$8),"",($D$8/D$5))</f>
        <v/>
      </c>
      <c r="E18" s="104">
        <v>0.2</v>
      </c>
      <c r="F18" s="101" t="e">
        <f t="shared" si="1"/>
        <v>#DIV/0!</v>
      </c>
      <c r="I18" s="62" t="s">
        <v>79</v>
      </c>
      <c r="J18" s="135"/>
      <c r="K18" s="168"/>
      <c r="L18" s="168"/>
      <c r="N18" s="160" t="s">
        <v>112</v>
      </c>
      <c r="O18" s="154" t="str">
        <f>IF(ISBLANK($J$19),"",($J$20/$J$6))</f>
        <v/>
      </c>
      <c r="P18" s="154" t="str">
        <f>IF(ISBLANK($K$19),"",($K$20/$K$6))</f>
        <v/>
      </c>
      <c r="Q18" s="154" t="str">
        <f>IF(ISBLANK($L$19),"",($L$20/$L$6))</f>
        <v/>
      </c>
      <c r="R18" s="154">
        <v>310</v>
      </c>
      <c r="S18" s="154" t="e">
        <f t="shared" si="0"/>
        <v>#DIV/0!</v>
      </c>
    </row>
    <row r="19" spans="1:19" x14ac:dyDescent="0.2">
      <c r="A19" s="61" t="s">
        <v>43</v>
      </c>
      <c r="B19" s="97" t="str">
        <f>IF(ISBLANK($B$9),"",($B$9/B$5))</f>
        <v/>
      </c>
      <c r="C19" s="97" t="str">
        <f>IF(ISBLANK($C$9),"",($C$9/C$5))</f>
        <v/>
      </c>
      <c r="D19" s="97" t="str">
        <f>IF(ISBLANK($D$9),"",($D$9/D$5))</f>
        <v/>
      </c>
      <c r="E19" s="104">
        <v>0.15</v>
      </c>
      <c r="F19" s="101" t="e">
        <f t="shared" si="1"/>
        <v>#DIV/0!</v>
      </c>
      <c r="I19" s="62" t="s">
        <v>80</v>
      </c>
      <c r="J19" s="140"/>
      <c r="K19" s="168"/>
      <c r="L19" s="168"/>
      <c r="N19" s="61"/>
      <c r="O19" s="87"/>
      <c r="P19" s="87"/>
      <c r="Q19" s="87"/>
      <c r="R19" s="87"/>
      <c r="S19" s="87"/>
    </row>
    <row r="20" spans="1:19" ht="15" x14ac:dyDescent="0.25">
      <c r="A20" s="61" t="s">
        <v>44</v>
      </c>
      <c r="B20" s="97" t="str">
        <f>IF(ISBLANK($B$10),"",($B$10/B$5))</f>
        <v/>
      </c>
      <c r="C20" s="97" t="str">
        <f>IF(ISBLANK($C$10),"",($C$10/C$5))</f>
        <v/>
      </c>
      <c r="D20" s="97" t="str">
        <f>IF(ISBLANK($D$10),"",($D$10/D$5))</f>
        <v/>
      </c>
      <c r="E20" s="104">
        <v>0.1</v>
      </c>
      <c r="F20" s="101" t="e">
        <f t="shared" si="1"/>
        <v>#DIV/0!</v>
      </c>
      <c r="I20" s="150" t="s">
        <v>105</v>
      </c>
      <c r="J20" s="151" t="str">
        <f>IF(ISBLANK($J$19),"",($J$15+$J$16+$J$17+$J$18+$J$19))</f>
        <v/>
      </c>
      <c r="K20" s="151" t="str">
        <f>IF(ISBLANK($K$19),"",($K$15+$K$16+$K$17+$K$18+$K$19))</f>
        <v/>
      </c>
      <c r="L20" s="151" t="str">
        <f>IF(ISBLANK($L$19),"",($L$15+$L$16+$L$17+$L$18+$L$19))</f>
        <v/>
      </c>
      <c r="N20" s="155" t="s">
        <v>114</v>
      </c>
      <c r="O20" s="154" t="str">
        <f>IF(ISBLANK($J$15),"",(($J$7+$J$8)-($J$20)-($J$11)-($J$12))/$J$6)</f>
        <v/>
      </c>
      <c r="P20" s="154" t="str">
        <f>IF(ISBLANK($K$15),"",(($K$7+$K$8)-($K$20)-($K$11)-($K$12))/$K$6)</f>
        <v/>
      </c>
      <c r="Q20" s="154" t="str">
        <f>IF(ISBLANK($L$15),"",(($L$7+$L$8)-($L$20)-($L$11)-($L$12))/$L$6)</f>
        <v/>
      </c>
      <c r="R20" s="156">
        <v>175</v>
      </c>
      <c r="S20" s="154" t="e">
        <f t="shared" si="0"/>
        <v>#DIV/0!</v>
      </c>
    </row>
    <row r="21" spans="1:19" ht="15" x14ac:dyDescent="0.25">
      <c r="A21" s="116" t="s">
        <v>45</v>
      </c>
      <c r="B21" s="98" t="str">
        <f>IF(ISBLANK($B$5),"",(($B$5-$B$6-$B$7-$B$8-$B$9-$B$10)/$B$5))</f>
        <v/>
      </c>
      <c r="C21" s="98" t="str">
        <f>IF(ISBLANK($C$5),"",(($C$5-$C$6-$C$7-$C$8-$C$9-$C$10)/$C$5))</f>
        <v/>
      </c>
      <c r="D21" s="98" t="str">
        <f>IF(ISBLANK($D$5),"",(($D$5-$D$6-$D$7-$D$8-$D$9-$D$10)/$D$5))</f>
        <v/>
      </c>
      <c r="E21" s="105">
        <v>0.15</v>
      </c>
      <c r="F21" s="106" t="e">
        <f t="shared" si="1"/>
        <v>#DIV/0!</v>
      </c>
      <c r="I21" s="58"/>
      <c r="J21" s="85"/>
      <c r="K21" s="85"/>
      <c r="L21" s="85"/>
      <c r="N21" s="157" t="s">
        <v>81</v>
      </c>
      <c r="O21" s="158" t="str">
        <f>IF(ISBLANK($J$15),"",(($J$7)-($J$20)-($J$11)-($J$12))/$J$6)</f>
        <v/>
      </c>
      <c r="P21" s="158" t="str">
        <f>IF(ISBLANK($K$15),"",(($K$7)-($K$20)-($K$11)-($K$12))/$K$6)</f>
        <v/>
      </c>
      <c r="Q21" s="158" t="str">
        <f>IF(ISBLANK($L$15),"",(($L$7)-($L$20)-($L$11)-($L$12))/$L$6)</f>
        <v/>
      </c>
      <c r="R21" s="159">
        <v>60</v>
      </c>
      <c r="S21" s="158" t="e">
        <f t="shared" si="0"/>
        <v>#DIV/0!</v>
      </c>
    </row>
    <row r="22" spans="1:19" x14ac:dyDescent="0.2">
      <c r="I22" s="58"/>
      <c r="J22" s="85"/>
      <c r="K22" s="85"/>
      <c r="L22" s="85"/>
    </row>
    <row r="23" spans="1:19" x14ac:dyDescent="0.2">
      <c r="I23" s="58"/>
      <c r="J23" s="85"/>
      <c r="K23" s="85"/>
      <c r="L23" s="85"/>
    </row>
    <row r="24" spans="1:19" ht="15" x14ac:dyDescent="0.25">
      <c r="I24" s="32" t="s">
        <v>104</v>
      </c>
      <c r="J24" s="73" t="s">
        <v>4</v>
      </c>
      <c r="K24" s="73" t="s">
        <v>5</v>
      </c>
      <c r="L24" s="73" t="s">
        <v>28</v>
      </c>
      <c r="N24" s="32" t="s">
        <v>121</v>
      </c>
      <c r="O24" s="73" t="s">
        <v>4</v>
      </c>
      <c r="P24" s="73" t="s">
        <v>5</v>
      </c>
      <c r="Q24" s="73" t="s">
        <v>28</v>
      </c>
      <c r="R24" s="73" t="s">
        <v>13</v>
      </c>
      <c r="S24" s="33" t="s">
        <v>14</v>
      </c>
    </row>
    <row r="25" spans="1:19" x14ac:dyDescent="0.2">
      <c r="I25" s="71" t="s">
        <v>82</v>
      </c>
      <c r="J25" s="135"/>
      <c r="K25" s="135"/>
      <c r="L25" s="135"/>
      <c r="N25" s="61" t="s">
        <v>116</v>
      </c>
      <c r="O25" s="86" t="str">
        <f>IF(ISBLANK($J$25),"",($J$26)/($J$25))</f>
        <v/>
      </c>
      <c r="P25" s="86" t="str">
        <f>IF(ISBLANK($K$25),"",($K$26)/($K$25))</f>
        <v/>
      </c>
      <c r="Q25" s="86" t="str">
        <f>IF(ISBLANK($L$25),"",($L$26)/($L$25))</f>
        <v/>
      </c>
      <c r="R25" s="87">
        <v>30</v>
      </c>
      <c r="S25" s="86" t="e">
        <f>AVERAGE(O25:Q25)-R25</f>
        <v>#DIV/0!</v>
      </c>
    </row>
    <row r="26" spans="1:19" x14ac:dyDescent="0.2">
      <c r="I26" s="61" t="s">
        <v>84</v>
      </c>
      <c r="J26" s="135"/>
      <c r="K26" s="135"/>
      <c r="L26" s="135"/>
      <c r="N26" s="61" t="s">
        <v>117</v>
      </c>
      <c r="O26" s="86" t="str">
        <f>IF(ISBLANK($J$25),"",($J$27)/($J$25))</f>
        <v/>
      </c>
      <c r="P26" s="86" t="str">
        <f>IF(ISBLANK($K$25),"",($K$27)/($K$25))</f>
        <v/>
      </c>
      <c r="Q26" s="86" t="str">
        <f>IF(ISBLANK($L$25),"",($L$27)/($L$25))</f>
        <v/>
      </c>
      <c r="R26" s="87">
        <v>18</v>
      </c>
      <c r="S26" s="86" t="e">
        <f t="shared" ref="S26:S39" si="2">AVERAGE(O26:Q26)-R26</f>
        <v>#DIV/0!</v>
      </c>
    </row>
    <row r="27" spans="1:19" x14ac:dyDescent="0.2">
      <c r="I27" s="64" t="s">
        <v>83</v>
      </c>
      <c r="J27" s="135"/>
      <c r="K27" s="135"/>
      <c r="L27" s="135"/>
      <c r="N27" s="61"/>
      <c r="O27" s="86"/>
      <c r="P27" s="86"/>
      <c r="Q27" s="86"/>
      <c r="R27" s="87"/>
      <c r="S27" s="86"/>
    </row>
    <row r="28" spans="1:19" x14ac:dyDescent="0.2">
      <c r="N28" s="118" t="s">
        <v>118</v>
      </c>
      <c r="O28" s="86" t="str">
        <f>IF(ISBLANK($J$30),"",-(($J$30+$J$31)/($J$25)))</f>
        <v/>
      </c>
      <c r="P28" s="86" t="str">
        <f>IF(ISBLANK($K$30),"",-(($K$30+$K$31)/($K$25)))</f>
        <v/>
      </c>
      <c r="Q28" s="86" t="str">
        <f>IF(ISBLANK($L$30),"",-(($L$30+$L$31)/($L$25)))</f>
        <v/>
      </c>
      <c r="R28" s="87">
        <v>-9</v>
      </c>
      <c r="S28" s="86" t="e">
        <f t="shared" si="2"/>
        <v>#DIV/0!</v>
      </c>
    </row>
    <row r="29" spans="1:19" ht="15" x14ac:dyDescent="0.25">
      <c r="I29" s="67" t="s">
        <v>107</v>
      </c>
      <c r="J29" s="68"/>
      <c r="K29" s="68"/>
      <c r="L29" s="69"/>
      <c r="N29" s="153" t="s">
        <v>115</v>
      </c>
      <c r="O29" s="161" t="str">
        <f>IF(ISBLANK($J$26),"",(($J$26+$J$27)-($J$30+$J$31))/($J$25))</f>
        <v/>
      </c>
      <c r="P29" s="161" t="str">
        <f>IF(ISBLANK($K$26),"",(($K$26+$K$27)-($K$30+$K$31))/($K$25))</f>
        <v/>
      </c>
      <c r="Q29" s="161" t="str">
        <f>IF(ISBLANK($L$26),"",(($L$26+$L$27)-($L$30+$L$31))/($L$25))</f>
        <v/>
      </c>
      <c r="R29" s="154">
        <v>39</v>
      </c>
      <c r="S29" s="161" t="e">
        <f t="shared" si="2"/>
        <v>#DIV/0!</v>
      </c>
    </row>
    <row r="30" spans="1:19" ht="15" x14ac:dyDescent="0.25">
      <c r="I30" s="61" t="s">
        <v>85</v>
      </c>
      <c r="J30" s="138"/>
      <c r="K30" s="138"/>
      <c r="L30" s="138"/>
      <c r="N30" s="153"/>
      <c r="O30" s="161"/>
      <c r="P30" s="161"/>
      <c r="Q30" s="161"/>
      <c r="R30" s="154"/>
      <c r="S30" s="161"/>
    </row>
    <row r="31" spans="1:19" x14ac:dyDescent="0.2">
      <c r="I31" s="64" t="s">
        <v>86</v>
      </c>
      <c r="J31" s="135"/>
      <c r="K31" s="135"/>
      <c r="L31" s="135"/>
      <c r="N31" s="61" t="s">
        <v>87</v>
      </c>
      <c r="O31" s="86"/>
      <c r="P31" s="86"/>
      <c r="Q31" s="86"/>
      <c r="R31" s="87"/>
      <c r="S31" s="86"/>
    </row>
    <row r="32" spans="1:19" x14ac:dyDescent="0.2">
      <c r="N32" s="62" t="s">
        <v>75</v>
      </c>
      <c r="O32" s="86" t="str">
        <f>IF(ISBLANK($J$34),"",($J$34/$J$25))</f>
        <v/>
      </c>
      <c r="P32" s="86" t="str">
        <f>IF(ISBLANK($K$34),"",($K$34/$K$25))</f>
        <v/>
      </c>
      <c r="Q32" s="86" t="str">
        <f>IF(ISBLANK($L$34),"",($L$34/$L$25))</f>
        <v/>
      </c>
      <c r="R32" s="87">
        <v>7</v>
      </c>
      <c r="S32" s="86" t="e">
        <f t="shared" si="2"/>
        <v>#DIV/0!</v>
      </c>
    </row>
    <row r="33" spans="9:19" x14ac:dyDescent="0.2">
      <c r="I33" s="67" t="s">
        <v>106</v>
      </c>
      <c r="J33" s="74"/>
      <c r="K33" s="74"/>
      <c r="L33" s="75"/>
      <c r="N33" s="62" t="s">
        <v>76</v>
      </c>
      <c r="O33" s="86" t="str">
        <f>IF(ISBLANK($J$35),"",($J$35/$J$25))</f>
        <v/>
      </c>
      <c r="P33" s="86" t="str">
        <f>IF(ISBLANK($K$35),"",($K$35/$K$25))</f>
        <v/>
      </c>
      <c r="Q33" s="86" t="str">
        <f>IF(ISBLANK($L$35),"",($L$35/$L$25))</f>
        <v/>
      </c>
      <c r="R33" s="87">
        <v>6</v>
      </c>
      <c r="S33" s="86" t="e">
        <f t="shared" si="2"/>
        <v>#DIV/0!</v>
      </c>
    </row>
    <row r="34" spans="9:19" x14ac:dyDescent="0.2">
      <c r="I34" s="70" t="s">
        <v>61</v>
      </c>
      <c r="J34" s="135"/>
      <c r="K34" s="135"/>
      <c r="L34" s="135"/>
      <c r="N34" s="62" t="s">
        <v>79</v>
      </c>
      <c r="O34" s="86" t="str">
        <f>IF(ISBLANK($J$36),"",($J$36/$J$25))</f>
        <v/>
      </c>
      <c r="P34" s="86" t="str">
        <f>IF(ISBLANK($K$36),"",($K$36/$K$25))</f>
        <v/>
      </c>
      <c r="Q34" s="86" t="str">
        <f>IF(ISBLANK($L$36),"",($L$36/$L$25))</f>
        <v/>
      </c>
      <c r="R34" s="87">
        <v>1</v>
      </c>
      <c r="S34" s="86" t="e">
        <f t="shared" si="2"/>
        <v>#DIV/0!</v>
      </c>
    </row>
    <row r="35" spans="9:19" x14ac:dyDescent="0.2">
      <c r="I35" s="70" t="s">
        <v>63</v>
      </c>
      <c r="J35" s="135"/>
      <c r="K35" s="135"/>
      <c r="L35" s="135"/>
      <c r="N35" s="62" t="s">
        <v>80</v>
      </c>
      <c r="O35" s="86" t="str">
        <f>IF(ISBLANK($J$37),"",($J$37/$J$25))</f>
        <v/>
      </c>
      <c r="P35" s="86" t="str">
        <f>IF(ISBLANK($K$37),"",($K$37/$K$25))</f>
        <v/>
      </c>
      <c r="Q35" s="86" t="str">
        <f>IF(ISBLANK($L$37),"",($L$37/$L$25))</f>
        <v/>
      </c>
      <c r="R35" s="87">
        <v>3</v>
      </c>
      <c r="S35" s="86" t="e">
        <f t="shared" si="2"/>
        <v>#DIV/0!</v>
      </c>
    </row>
    <row r="36" spans="9:19" ht="15" x14ac:dyDescent="0.25">
      <c r="I36" s="70" t="s">
        <v>79</v>
      </c>
      <c r="J36" s="135"/>
      <c r="K36" s="135"/>
      <c r="L36" s="135"/>
      <c r="N36" s="160" t="s">
        <v>122</v>
      </c>
      <c r="O36" s="161" t="str">
        <f>IF(ISBLANK($J$37),"",($J$38/$J$25))</f>
        <v/>
      </c>
      <c r="P36" s="161" t="str">
        <f>IF(ISBLANK($K$37),"",($K$38/$K$25))</f>
        <v/>
      </c>
      <c r="Q36" s="161" t="str">
        <f>IF(ISBLANK($L$37),"",($L$38/$L$25))</f>
        <v/>
      </c>
      <c r="R36" s="154">
        <v>17</v>
      </c>
      <c r="S36" s="161" t="e">
        <f t="shared" si="2"/>
        <v>#DIV/0!</v>
      </c>
    </row>
    <row r="37" spans="9:19" x14ac:dyDescent="0.2">
      <c r="I37" s="70" t="s">
        <v>155</v>
      </c>
      <c r="J37" s="135"/>
      <c r="K37" s="135"/>
      <c r="L37" s="135"/>
      <c r="N37" s="61"/>
      <c r="O37" s="86"/>
      <c r="P37" s="86"/>
      <c r="Q37" s="86"/>
      <c r="R37" s="87"/>
      <c r="S37" s="86"/>
    </row>
    <row r="38" spans="9:19" ht="15" x14ac:dyDescent="0.25">
      <c r="I38" s="32" t="s">
        <v>105</v>
      </c>
      <c r="J38" s="152" t="str">
        <f>IF(ISBLANK($J$37),"",($J$34+$J$35+$J$36+$J$37))</f>
        <v/>
      </c>
      <c r="K38" s="152" t="str">
        <f>IF(ISBLANK($K$37),"",($K$34+$K$35+$K$36+$K$37))</f>
        <v/>
      </c>
      <c r="L38" s="152" t="str">
        <f>IF(ISBLANK($L$37),"",($L$34+$L$35+$L$36+$L$37))</f>
        <v/>
      </c>
      <c r="N38" s="155" t="s">
        <v>119</v>
      </c>
      <c r="O38" s="161" t="str">
        <f>IF(ISBLANK($J$34),"",(($J$26+$J$27)-($J$38)-($J$30)-($J$31))/$J$25)</f>
        <v/>
      </c>
      <c r="P38" s="161" t="str">
        <f>IF(ISBLANK($K$34),"",(($K$26+$K$27)-($K$38)-($K$30)-($K$31))/$K$25)</f>
        <v/>
      </c>
      <c r="Q38" s="161" t="str">
        <f>IF(ISBLANK($L$34),"",(($L$26+$L$27)-($L$38)-($L$30)-($L$31))/$L$25)</f>
        <v/>
      </c>
      <c r="R38" s="154">
        <v>22</v>
      </c>
      <c r="S38" s="161" t="e">
        <f t="shared" si="2"/>
        <v>#DIV/0!</v>
      </c>
    </row>
    <row r="39" spans="9:19" ht="15" x14ac:dyDescent="0.25">
      <c r="N39" s="157" t="s">
        <v>120</v>
      </c>
      <c r="O39" s="162" t="str">
        <f>IF(ISBLANK($J$34),"",(($J$26)-($J$38)-($J$30)-($J$31))/$J$25)</f>
        <v/>
      </c>
      <c r="P39" s="162" t="str">
        <f>IF(ISBLANK($K$34),"",(($K$26)-($K$38)-($K$30)-($K$31))/$K$25)</f>
        <v/>
      </c>
      <c r="Q39" s="162" t="str">
        <f>IF(ISBLANK($L$34),"",(($L$26)-($L$38)-($L$30)-($L$31))/$L$25)</f>
        <v/>
      </c>
      <c r="R39" s="158">
        <v>4</v>
      </c>
      <c r="S39" s="162" t="e">
        <f t="shared" si="2"/>
        <v>#DIV/0!</v>
      </c>
    </row>
    <row r="40" spans="9:19" x14ac:dyDescent="0.2">
      <c r="S40" s="58"/>
    </row>
  </sheetData>
  <sheetProtection algorithmName="SHA-512" hashValue="sZwMB4dIdQlQkk0NDwT0umfIrJdq5uNsz4W06TjedE869gCPWtDTHYSalrkK83Jd1ITuY3JjdQ8iS1ksifz/IA==" saltValue="H2rImMkQPagoScWRZASrRg==" spinCount="100000" sheet="1" selectLockedCells="1"/>
  <conditionalFormatting sqref="F15">
    <cfRule type="cellIs" dxfId="46" priority="22" operator="greaterThan">
      <formula>0</formula>
    </cfRule>
  </conditionalFormatting>
  <conditionalFormatting sqref="F17">
    <cfRule type="cellIs" dxfId="45" priority="21" operator="greaterThan">
      <formula>0</formula>
    </cfRule>
  </conditionalFormatting>
  <conditionalFormatting sqref="F16">
    <cfRule type="cellIs" dxfId="44" priority="20" operator="lessThan">
      <formula>0</formula>
    </cfRule>
  </conditionalFormatting>
  <conditionalFormatting sqref="F18">
    <cfRule type="cellIs" dxfId="43" priority="19" operator="greaterThan">
      <formula>0</formula>
    </cfRule>
  </conditionalFormatting>
  <conditionalFormatting sqref="F19">
    <cfRule type="cellIs" dxfId="42" priority="18" operator="greaterThan">
      <formula>0</formula>
    </cfRule>
  </conditionalFormatting>
  <conditionalFormatting sqref="F20">
    <cfRule type="cellIs" dxfId="41" priority="17" operator="greaterThan">
      <formula>0</formula>
    </cfRule>
  </conditionalFormatting>
  <conditionalFormatting sqref="F21">
    <cfRule type="cellIs" dxfId="40" priority="16" operator="lessThan">
      <formula>0</formula>
    </cfRule>
  </conditionalFormatting>
  <conditionalFormatting sqref="S6">
    <cfRule type="cellIs" dxfId="39" priority="15" operator="lessThan">
      <formula>0</formula>
    </cfRule>
  </conditionalFormatting>
  <conditionalFormatting sqref="S7">
    <cfRule type="cellIs" dxfId="38" priority="14" operator="lessThan">
      <formula>0</formula>
    </cfRule>
  </conditionalFormatting>
  <conditionalFormatting sqref="S9">
    <cfRule type="cellIs" dxfId="37" priority="13" operator="greaterThan">
      <formula>0</formula>
    </cfRule>
  </conditionalFormatting>
  <conditionalFormatting sqref="S10">
    <cfRule type="cellIs" dxfId="36" priority="12" operator="lessThan">
      <formula>0</formula>
    </cfRule>
  </conditionalFormatting>
  <conditionalFormatting sqref="S13">
    <cfRule type="cellIs" dxfId="35" priority="11" operator="greaterThan">
      <formula>0</formula>
    </cfRule>
  </conditionalFormatting>
  <conditionalFormatting sqref="S14">
    <cfRule type="cellIs" dxfId="34" priority="10" operator="greaterThan">
      <formula>0</formula>
    </cfRule>
  </conditionalFormatting>
  <conditionalFormatting sqref="S15:S18">
    <cfRule type="cellIs" dxfId="33" priority="9" operator="greaterThan">
      <formula>0</formula>
    </cfRule>
  </conditionalFormatting>
  <conditionalFormatting sqref="S20">
    <cfRule type="cellIs" dxfId="32" priority="8" operator="lessThan">
      <formula>0</formula>
    </cfRule>
  </conditionalFormatting>
  <conditionalFormatting sqref="S21">
    <cfRule type="cellIs" dxfId="31" priority="7" operator="lessThan">
      <formula>0</formula>
    </cfRule>
  </conditionalFormatting>
  <conditionalFormatting sqref="S25:S26">
    <cfRule type="cellIs" dxfId="30" priority="6" operator="lessThan">
      <formula>0</formula>
    </cfRule>
  </conditionalFormatting>
  <conditionalFormatting sqref="S28">
    <cfRule type="cellIs" dxfId="29" priority="5" operator="greaterThan">
      <formula>0</formula>
    </cfRule>
    <cfRule type="cellIs" dxfId="28" priority="1" operator="lessThan">
      <formula>0</formula>
    </cfRule>
  </conditionalFormatting>
  <conditionalFormatting sqref="S29">
    <cfRule type="cellIs" dxfId="27" priority="4" operator="lessThan">
      <formula>0</formula>
    </cfRule>
  </conditionalFormatting>
  <conditionalFormatting sqref="S32:S36">
    <cfRule type="cellIs" dxfId="26" priority="3" operator="greaterThan">
      <formula>0</formula>
    </cfRule>
  </conditionalFormatting>
  <conditionalFormatting sqref="S38:S39">
    <cfRule type="cellIs" dxfId="25" priority="2" operator="lessThan">
      <formula>0</formula>
    </cfRule>
  </conditionalFormatting>
  <dataValidations count="1">
    <dataValidation allowBlank="1" showErrorMessage="1" prompt="_x000a_" sqref="I12" xr:uid="{FD555BD2-389F-48D8-BB61-1A32A5BA2F55}"/>
  </dataValidations>
  <pageMargins left="0.31496062992125984" right="0.31496062992125984" top="0.74803149606299213" bottom="0.74803149606299213" header="0.31496062992125984" footer="0.31496062992125984"/>
  <pageSetup paperSize="9" orientation="portrait" r:id="rId1"/>
  <colBreaks count="1" manualBreakCount="1">
    <brk id="6"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C3F55-47B6-45E2-B349-F34ED5129242}">
  <dimension ref="A1:K36"/>
  <sheetViews>
    <sheetView zoomScale="90" zoomScaleNormal="90" workbookViewId="0">
      <selection activeCell="B6" sqref="B6"/>
    </sheetView>
  </sheetViews>
  <sheetFormatPr defaultColWidth="8.625" defaultRowHeight="14.25" x14ac:dyDescent="0.2"/>
  <cols>
    <col min="1" max="1" width="38.125" style="27" customWidth="1"/>
    <col min="2" max="4" width="10.125" style="27" bestFit="1" customWidth="1"/>
    <col min="5" max="5" width="8.625" style="27"/>
    <col min="6" max="6" width="33.5" style="27" customWidth="1"/>
    <col min="7" max="7" width="10.375" style="27" bestFit="1" customWidth="1"/>
    <col min="8" max="9" width="9.125" style="27" bestFit="1" customWidth="1"/>
    <col min="10" max="10" width="13.125" style="27" customWidth="1"/>
    <col min="11" max="11" width="9.125" style="27" bestFit="1" customWidth="1"/>
    <col min="12" max="16384" width="8.625" style="27"/>
  </cols>
  <sheetData>
    <row r="1" spans="1:11" ht="15" x14ac:dyDescent="0.25">
      <c r="A1" s="88" t="s">
        <v>183</v>
      </c>
    </row>
    <row r="2" spans="1:11" ht="15" x14ac:dyDescent="0.25">
      <c r="A2" s="88"/>
      <c r="F2" s="88"/>
    </row>
    <row r="3" spans="1:11" ht="15" x14ac:dyDescent="0.25">
      <c r="A3" s="88" t="s">
        <v>163</v>
      </c>
      <c r="F3" s="88" t="s">
        <v>38</v>
      </c>
    </row>
    <row r="5" spans="1:11" x14ac:dyDescent="0.2">
      <c r="A5" s="2"/>
      <c r="B5" s="2" t="s">
        <v>4</v>
      </c>
      <c r="C5" s="2" t="s">
        <v>5</v>
      </c>
      <c r="D5" s="2" t="s">
        <v>28</v>
      </c>
      <c r="F5" s="10"/>
      <c r="G5" s="12" t="s">
        <v>11</v>
      </c>
      <c r="H5" s="12" t="s">
        <v>5</v>
      </c>
      <c r="I5" s="12" t="s">
        <v>28</v>
      </c>
      <c r="J5" s="12" t="s">
        <v>13</v>
      </c>
      <c r="K5" s="9" t="s">
        <v>14</v>
      </c>
    </row>
    <row r="6" spans="1:11" x14ac:dyDescent="0.2">
      <c r="A6" s="1" t="s">
        <v>6</v>
      </c>
      <c r="B6" s="135"/>
      <c r="C6" s="135"/>
      <c r="D6" s="135"/>
      <c r="F6" s="46" t="s">
        <v>10</v>
      </c>
      <c r="G6" s="203" t="str">
        <f>IF(ISBLANK($B$6),"",($B$6+$B$7+$B$8+$B$9)/($B$19))</f>
        <v/>
      </c>
      <c r="H6" s="12" t="str">
        <f>IF(ISBLANK($C$6),"",($C$6+$C$7+$C$8+$C$9)/($C$19))</f>
        <v/>
      </c>
      <c r="I6" s="12" t="str">
        <f>IF(ISBLANK($D$6),"",($D$6+$D$7+$D$8+$D$9)/($D$19))</f>
        <v/>
      </c>
      <c r="J6" s="123">
        <v>40</v>
      </c>
      <c r="K6" s="203" t="e">
        <f>AVERAGE(G6:I6)-J6</f>
        <v>#DIV/0!</v>
      </c>
    </row>
    <row r="7" spans="1:11" x14ac:dyDescent="0.2">
      <c r="A7" s="1" t="s">
        <v>7</v>
      </c>
      <c r="B7" s="135"/>
      <c r="C7" s="135"/>
      <c r="D7" s="135"/>
      <c r="F7" s="1"/>
      <c r="G7" s="11"/>
      <c r="H7" s="11"/>
      <c r="I7" s="11"/>
      <c r="J7" s="124"/>
      <c r="K7" s="11"/>
    </row>
    <row r="8" spans="1:11" x14ac:dyDescent="0.2">
      <c r="A8" s="1" t="s">
        <v>8</v>
      </c>
      <c r="B8" s="135"/>
      <c r="C8" s="135"/>
      <c r="D8" s="135"/>
      <c r="F8" s="1" t="s">
        <v>154</v>
      </c>
      <c r="G8" s="83" t="str">
        <f>IF(ISBLANK($B$17),"",(($B$6+$B$7+$B$8+$B$9)/($B$17))/100)</f>
        <v/>
      </c>
      <c r="H8" s="83" t="str">
        <f>IF(ISBLANK($C$17),"",(($C$6+$C$7+$C$8+$C$9)/($C$17))/100)</f>
        <v/>
      </c>
      <c r="I8" s="83" t="str">
        <f>IF(ISBLANK($D$17),"",(($D$6+$D$7+$D$8+$D$9)/($D$17))/100)</f>
        <v/>
      </c>
      <c r="J8" s="124">
        <v>1</v>
      </c>
      <c r="K8" s="83" t="e">
        <f>AVERAGE(G8:I8)-J8</f>
        <v>#DIV/0!</v>
      </c>
    </row>
    <row r="9" spans="1:11" x14ac:dyDescent="0.2">
      <c r="A9" s="8" t="s">
        <v>0</v>
      </c>
      <c r="B9" s="172"/>
      <c r="C9" s="137"/>
      <c r="D9" s="135"/>
      <c r="F9" s="1"/>
      <c r="G9" s="11"/>
      <c r="H9" s="11"/>
      <c r="I9" s="11"/>
      <c r="J9" s="124"/>
      <c r="K9" s="11"/>
    </row>
    <row r="10" spans="1:11" x14ac:dyDescent="0.2">
      <c r="A10" s="10" t="s">
        <v>26</v>
      </c>
      <c r="B10" s="9" t="str">
        <f>IF(ISBLANK($B$6),"",($B$6+$B$7+$B$8+$B$9))</f>
        <v/>
      </c>
      <c r="C10" s="9" t="str">
        <f>IF(ISBLANK($C$6),"",($C$6+$C$7+$C$8+$C$9))</f>
        <v/>
      </c>
      <c r="D10" s="9" t="str">
        <f>IF(ISBLANK($D$6),"",($D$6+$D$7+$D$8+$D$9))</f>
        <v/>
      </c>
      <c r="F10" s="1" t="s">
        <v>145</v>
      </c>
      <c r="G10" s="54" t="str">
        <f>IF(ISBLANK($B$26),"",(($B$26+$B$27)/($B$10)))</f>
        <v/>
      </c>
      <c r="H10" s="54" t="str">
        <f>IF(ISBLANK($C$26),"",(($C$26+$C$27)/($C$10)))</f>
        <v/>
      </c>
      <c r="I10" s="54" t="str">
        <f>IF(ISBLANK($D$26),"",(($D$26+$D$27)/($D$10)))</f>
        <v/>
      </c>
      <c r="J10" s="125">
        <v>0.92</v>
      </c>
      <c r="K10" s="54" t="e">
        <f>AVERAGE(G10:I10)-J10</f>
        <v>#DIV/0!</v>
      </c>
    </row>
    <row r="11" spans="1:11" x14ac:dyDescent="0.2">
      <c r="A11" s="46"/>
      <c r="B11" s="51"/>
      <c r="C11" s="51"/>
      <c r="D11" s="19"/>
      <c r="F11" s="1"/>
      <c r="G11" s="11"/>
      <c r="H11" s="11"/>
      <c r="I11" s="11"/>
      <c r="J11" s="124"/>
      <c r="K11" s="11"/>
    </row>
    <row r="12" spans="1:11" x14ac:dyDescent="0.2">
      <c r="A12" s="10" t="s">
        <v>95</v>
      </c>
      <c r="B12" s="172"/>
      <c r="C12" s="137"/>
      <c r="D12" s="137"/>
      <c r="F12" s="1" t="s">
        <v>27</v>
      </c>
      <c r="G12" s="47" t="str">
        <f>IF(ISBLANK($B$22),"",(($B$22-$B$21)/7))</f>
        <v/>
      </c>
      <c r="H12" s="47" t="str">
        <f>IF(ISBLANK($C$22),"",(($C$22-$C$21)/7))</f>
        <v/>
      </c>
      <c r="I12" s="47" t="str">
        <f>IF(ISBLANK($D$22),"",(($D$22-$D$21)/7))</f>
        <v/>
      </c>
      <c r="J12" s="124">
        <v>15</v>
      </c>
      <c r="K12" s="47" t="e">
        <f>AVERAGE(G12:I12)-J12</f>
        <v>#DIV/0!</v>
      </c>
    </row>
    <row r="13" spans="1:11" x14ac:dyDescent="0.2">
      <c r="A13" s="7" t="s">
        <v>96</v>
      </c>
      <c r="B13" s="172"/>
      <c r="C13" s="137"/>
      <c r="D13" s="137"/>
      <c r="F13" s="1"/>
      <c r="G13" s="11"/>
      <c r="H13" s="11"/>
      <c r="I13" s="11"/>
      <c r="J13" s="124"/>
      <c r="K13" s="11"/>
    </row>
    <row r="14" spans="1:11" x14ac:dyDescent="0.2">
      <c r="A14" s="7" t="s">
        <v>97</v>
      </c>
      <c r="B14" s="172"/>
      <c r="C14" s="137"/>
      <c r="D14" s="137"/>
      <c r="F14" s="1" t="s">
        <v>153</v>
      </c>
      <c r="G14" s="53" t="str">
        <f>IF(ISBLANK($B$29),"",(($B$36-$B$29)/($B$30)))</f>
        <v/>
      </c>
      <c r="H14" s="53" t="str">
        <f>IF(ISBLANK($C$29),"",(($C$36-$C$29)/($C$30)))</f>
        <v/>
      </c>
      <c r="I14" s="53" t="str">
        <f>IF(ISBLANK($D$29),"",(($D$36-$D$29)/($D$30)))</f>
        <v/>
      </c>
      <c r="J14" s="124">
        <v>0.8</v>
      </c>
      <c r="K14" s="177" t="e">
        <f>AVERAGE(G14:I14)-J14</f>
        <v>#DIV/0!</v>
      </c>
    </row>
    <row r="15" spans="1:11" x14ac:dyDescent="0.2">
      <c r="A15" s="8" t="s">
        <v>55</v>
      </c>
      <c r="B15" s="140"/>
      <c r="C15" s="135"/>
      <c r="D15" s="135"/>
      <c r="F15" s="1"/>
      <c r="G15" s="11"/>
      <c r="H15" s="11" t="s">
        <v>58</v>
      </c>
      <c r="I15" s="11"/>
      <c r="J15" s="124"/>
      <c r="K15" s="11"/>
    </row>
    <row r="16" spans="1:11" x14ac:dyDescent="0.2">
      <c r="A16" s="52"/>
      <c r="B16" s="5"/>
      <c r="C16" s="5"/>
      <c r="D16" s="6"/>
      <c r="F16" s="1" t="s">
        <v>60</v>
      </c>
      <c r="G16" s="54" t="str">
        <f>IF(ISBLANK($B$32),"",(($B$32)/($B$12*$B$6)))</f>
        <v/>
      </c>
      <c r="H16" s="54" t="str">
        <f>IF(ISBLANK($C$32),"",(($C$32)/($C$12*$C$6)))</f>
        <v/>
      </c>
      <c r="I16" s="54" t="str">
        <f>IF(ISBLANK($D$32),"",(($D$32)/($D$12*$D$6)))</f>
        <v/>
      </c>
      <c r="J16" s="125">
        <v>0.4</v>
      </c>
      <c r="K16" s="54" t="e">
        <f>AVERAGE(G16:I16)-J16</f>
        <v>#DIV/0!</v>
      </c>
    </row>
    <row r="17" spans="1:11" x14ac:dyDescent="0.2">
      <c r="A17" s="8" t="s">
        <v>15</v>
      </c>
      <c r="B17" s="138"/>
      <c r="C17" s="138"/>
      <c r="D17" s="138"/>
      <c r="F17" s="1" t="s">
        <v>71</v>
      </c>
      <c r="G17" s="54" t="str">
        <f>IF(ISBLANK($B$33),"",(($B$33)/($B$13*$B$7)))</f>
        <v/>
      </c>
      <c r="H17" s="54" t="str">
        <f>IF(ISBLANK($C$33),"",(($C$33)/($C$13*$C$7)))</f>
        <v/>
      </c>
      <c r="I17" s="54" t="str">
        <f>IF(ISBLANK($D$33),"",(($D$33)/($D$13*$D$7)))</f>
        <v/>
      </c>
      <c r="J17" s="125">
        <v>0.4</v>
      </c>
      <c r="K17" s="54" t="e">
        <f t="shared" ref="K17:K19" si="0">AVERAGE(G17:I17)-J17</f>
        <v>#DIV/0!</v>
      </c>
    </row>
    <row r="18" spans="1:11" x14ac:dyDescent="0.2">
      <c r="A18" s="2"/>
      <c r="B18" s="2"/>
      <c r="C18" s="2"/>
      <c r="D18" s="2"/>
      <c r="F18" s="1" t="s">
        <v>72</v>
      </c>
      <c r="G18" s="54" t="str">
        <f>IF(ISBLANK($B$34),"",(($B$34)/($B$14*$B$8)))</f>
        <v/>
      </c>
      <c r="H18" s="54" t="str">
        <f>IF(ISBLANK($C$34),"",(($C$34)/($C$14*$C$8)))</f>
        <v/>
      </c>
      <c r="I18" s="54" t="str">
        <f>IF(ISBLANK($D$34),"",(($D$34)/($D$14*$D$8)))</f>
        <v/>
      </c>
      <c r="J18" s="125">
        <v>0.4</v>
      </c>
      <c r="K18" s="54" t="e">
        <f t="shared" si="0"/>
        <v>#DIV/0!</v>
      </c>
    </row>
    <row r="19" spans="1:11" x14ac:dyDescent="0.2">
      <c r="A19" s="1" t="s">
        <v>3</v>
      </c>
      <c r="B19" s="142"/>
      <c r="C19" s="142"/>
      <c r="D19" s="135"/>
      <c r="F19" s="3" t="s">
        <v>73</v>
      </c>
      <c r="G19" s="55" t="str">
        <f>IF(ISBLANK($B$35),"",(($B$35)/($B$15*$B$9)))</f>
        <v/>
      </c>
      <c r="H19" s="55" t="str">
        <f>IF(ISBLANK($C$35),"",(($C$35)/($C$15*$C$9)))</f>
        <v/>
      </c>
      <c r="I19" s="55" t="str">
        <f>IF(ISBLANK($D$35),"",(($D$35)/($D$15*$D$9)))</f>
        <v/>
      </c>
      <c r="J19" s="126">
        <v>0.4</v>
      </c>
      <c r="K19" s="55" t="e">
        <f t="shared" si="0"/>
        <v>#DIV/0!</v>
      </c>
    </row>
    <row r="20" spans="1:11" x14ac:dyDescent="0.2">
      <c r="A20" s="4"/>
      <c r="B20" s="5"/>
      <c r="C20" s="6"/>
      <c r="D20" s="2"/>
    </row>
    <row r="21" spans="1:11" x14ac:dyDescent="0.2">
      <c r="A21" s="1" t="s">
        <v>1</v>
      </c>
      <c r="B21" s="173"/>
      <c r="C21" s="173"/>
      <c r="D21" s="173"/>
    </row>
    <row r="22" spans="1:11" x14ac:dyDescent="0.2">
      <c r="A22" s="1" t="s">
        <v>2</v>
      </c>
      <c r="B22" s="174"/>
      <c r="C22" s="174"/>
      <c r="D22" s="173"/>
    </row>
    <row r="23" spans="1:11" x14ac:dyDescent="0.2">
      <c r="A23" s="4"/>
      <c r="B23" s="5"/>
      <c r="C23" s="6"/>
      <c r="D23" s="2"/>
    </row>
    <row r="24" spans="1:11" x14ac:dyDescent="0.2">
      <c r="A24" s="1" t="s">
        <v>12</v>
      </c>
      <c r="B24" s="138"/>
      <c r="C24" s="138"/>
      <c r="D24" s="135"/>
    </row>
    <row r="25" spans="1:11" x14ac:dyDescent="0.2">
      <c r="A25" s="1" t="s">
        <v>147</v>
      </c>
      <c r="B25" s="137"/>
      <c r="C25" s="137"/>
      <c r="D25" s="135"/>
    </row>
    <row r="26" spans="1:11" x14ac:dyDescent="0.2">
      <c r="A26" s="1" t="s">
        <v>59</v>
      </c>
      <c r="B26" s="137"/>
      <c r="C26" s="172"/>
      <c r="D26" s="135"/>
    </row>
    <row r="27" spans="1:11" x14ac:dyDescent="0.2">
      <c r="A27" s="1" t="s">
        <v>101</v>
      </c>
      <c r="B27" s="135"/>
      <c r="C27" s="140"/>
      <c r="D27" s="135"/>
    </row>
    <row r="28" spans="1:11" x14ac:dyDescent="0.2">
      <c r="A28" s="4"/>
      <c r="B28" s="5"/>
      <c r="C28" s="6"/>
      <c r="D28" s="2"/>
    </row>
    <row r="29" spans="1:11" x14ac:dyDescent="0.2">
      <c r="A29" s="1" t="s">
        <v>9</v>
      </c>
      <c r="B29" s="138"/>
      <c r="C29" s="138"/>
      <c r="D29" s="135"/>
    </row>
    <row r="30" spans="1:11" x14ac:dyDescent="0.2">
      <c r="A30" s="1" t="s">
        <v>56</v>
      </c>
      <c r="B30" s="137"/>
      <c r="C30" s="137"/>
      <c r="D30" s="135"/>
    </row>
    <row r="31" spans="1:11" x14ac:dyDescent="0.2">
      <c r="A31" s="4"/>
      <c r="B31" s="5"/>
      <c r="C31" s="6"/>
      <c r="D31" s="2"/>
    </row>
    <row r="32" spans="1:11" x14ac:dyDescent="0.2">
      <c r="A32" s="1" t="s">
        <v>149</v>
      </c>
      <c r="B32" s="138"/>
      <c r="C32" s="138"/>
      <c r="D32" s="135"/>
    </row>
    <row r="33" spans="1:4" x14ac:dyDescent="0.2">
      <c r="A33" s="1" t="s">
        <v>150</v>
      </c>
      <c r="B33" s="135"/>
      <c r="C33" s="135"/>
      <c r="D33" s="135"/>
    </row>
    <row r="34" spans="1:4" x14ac:dyDescent="0.2">
      <c r="A34" s="1" t="s">
        <v>151</v>
      </c>
      <c r="B34" s="135"/>
      <c r="C34" s="135"/>
      <c r="D34" s="135"/>
    </row>
    <row r="35" spans="1:4" x14ac:dyDescent="0.2">
      <c r="A35" s="3" t="s">
        <v>152</v>
      </c>
      <c r="B35" s="135"/>
      <c r="C35" s="135"/>
      <c r="D35" s="135"/>
    </row>
    <row r="36" spans="1:4" x14ac:dyDescent="0.2">
      <c r="A36" s="4" t="s">
        <v>57</v>
      </c>
      <c r="B36" s="175" t="str">
        <f>IF(ISBLANK($B$32),"",(($B$32+$B$33+$B$34+$B$35)/($B$26+$B$27)))</f>
        <v/>
      </c>
      <c r="C36" s="175" t="str">
        <f>IF(ISBLANK($C$32),"",(($C$32+$C$33+$C$34+$C$35)/($C$26+$C$27)))</f>
        <v/>
      </c>
      <c r="D36" s="175" t="str">
        <f>IF(ISBLANK($D$32),"",(($D$32+$D$33+$D$34+$D$35)/($D$26+$D$27)))</f>
        <v/>
      </c>
    </row>
  </sheetData>
  <sheetProtection algorithmName="SHA-512" hashValue="gUI8hz4sosZbLgCzuOj4ZisxuOM9m5Uak7LCnVGl+ITWspt1uGcaybVqUGhuA2t8vgfd4/6plNgxGqYrW/CWAg==" saltValue="/lNJ36b8yignMuhnzpLEUg==" spinCount="100000" sheet="1" selectLockedCells="1"/>
  <conditionalFormatting sqref="K6">
    <cfRule type="cellIs" dxfId="24" priority="12" operator="greaterThan">
      <formula>0</formula>
    </cfRule>
  </conditionalFormatting>
  <conditionalFormatting sqref="K10">
    <cfRule type="cellIs" dxfId="23" priority="11" operator="lessThan">
      <formula>0</formula>
    </cfRule>
  </conditionalFormatting>
  <conditionalFormatting sqref="K12">
    <cfRule type="cellIs" dxfId="22" priority="10" operator="greaterThan">
      <formula>0</formula>
    </cfRule>
  </conditionalFormatting>
  <conditionalFormatting sqref="K16">
    <cfRule type="cellIs" dxfId="21" priority="7" operator="lessThan">
      <formula>0</formula>
    </cfRule>
  </conditionalFormatting>
  <conditionalFormatting sqref="K17">
    <cfRule type="cellIs" dxfId="20" priority="6" operator="lessThan">
      <formula>0</formula>
    </cfRule>
  </conditionalFormatting>
  <conditionalFormatting sqref="K18">
    <cfRule type="cellIs" dxfId="19" priority="5" operator="lessThan">
      <formula>0</formula>
    </cfRule>
  </conditionalFormatting>
  <conditionalFormatting sqref="K19">
    <cfRule type="cellIs" dxfId="18" priority="4" operator="lessThan">
      <formula>0</formula>
    </cfRule>
  </conditionalFormatting>
  <conditionalFormatting sqref="K14">
    <cfRule type="cellIs" dxfId="17" priority="2" operator="lessThan">
      <formula>0</formula>
    </cfRule>
  </conditionalFormatting>
  <conditionalFormatting sqref="K8">
    <cfRule type="cellIs" dxfId="16" priority="1" operator="greaterThan">
      <formula>0</formula>
    </cfRule>
  </conditionalFormatting>
  <pageMargins left="0.51181102362204722" right="0.51181102362204722" top="0.74803149606299213" bottom="0.74803149606299213"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697E1-DCC9-437C-A563-ABCCD2D628C0}">
  <dimension ref="A1:K24"/>
  <sheetViews>
    <sheetView zoomScale="90" zoomScaleNormal="90" workbookViewId="0">
      <selection activeCell="B6" sqref="B6"/>
    </sheetView>
  </sheetViews>
  <sheetFormatPr defaultColWidth="8.625" defaultRowHeight="14.25" x14ac:dyDescent="0.2"/>
  <cols>
    <col min="1" max="1" width="36.625" style="25" customWidth="1"/>
    <col min="2" max="4" width="10.375" style="25" bestFit="1" customWidth="1"/>
    <col min="5" max="5" width="8.625" style="25"/>
    <col min="6" max="6" width="32.25" style="25" customWidth="1"/>
    <col min="7" max="7" width="13.375" style="25" bestFit="1" customWidth="1"/>
    <col min="8" max="8" width="10.375" style="25" bestFit="1" customWidth="1"/>
    <col min="9" max="9" width="10.375" style="25" customWidth="1"/>
    <col min="10" max="10" width="8.625" style="25"/>
    <col min="11" max="11" width="9.125" style="25" bestFit="1" customWidth="1"/>
    <col min="12" max="16384" width="8.625" style="25"/>
  </cols>
  <sheetData>
    <row r="1" spans="1:11" ht="15" x14ac:dyDescent="0.25">
      <c r="A1" s="89" t="s">
        <v>188</v>
      </c>
    </row>
    <row r="3" spans="1:11" ht="15" x14ac:dyDescent="0.25">
      <c r="A3" s="89" t="s">
        <v>182</v>
      </c>
      <c r="F3" s="89" t="s">
        <v>123</v>
      </c>
    </row>
    <row r="5" spans="1:11" x14ac:dyDescent="0.2">
      <c r="A5" s="36"/>
      <c r="B5" s="16" t="s">
        <v>50</v>
      </c>
      <c r="C5" s="17" t="s">
        <v>51</v>
      </c>
      <c r="D5" s="17" t="s">
        <v>88</v>
      </c>
      <c r="F5" s="36"/>
      <c r="G5" s="21" t="s">
        <v>50</v>
      </c>
      <c r="H5" s="21" t="s">
        <v>51</v>
      </c>
      <c r="I5" s="21" t="s">
        <v>88</v>
      </c>
      <c r="J5" s="21" t="s">
        <v>13</v>
      </c>
      <c r="K5" s="21" t="s">
        <v>14</v>
      </c>
    </row>
    <row r="6" spans="1:11" x14ac:dyDescent="0.2">
      <c r="A6" s="36" t="s">
        <v>16</v>
      </c>
      <c r="B6" s="135"/>
      <c r="C6" s="135"/>
      <c r="D6" s="135"/>
      <c r="F6" s="40" t="s">
        <v>21</v>
      </c>
      <c r="G6" s="90" t="str">
        <f>IF(ISBLANK($B$6),"",($B$6+$B$7)/($B$12))</f>
        <v/>
      </c>
      <c r="H6" s="90" t="str">
        <f>IF(ISBLANK($C$6),"",($C$6+$C$7)/($C$12))</f>
        <v/>
      </c>
      <c r="I6" s="90" t="str">
        <f>IF(ISBLANK($D$6),"",($D$6+$D$7)/($D$12))</f>
        <v/>
      </c>
      <c r="J6" s="109">
        <v>35</v>
      </c>
      <c r="K6" s="90" t="e">
        <f>AVERAGE(G6:I6)-J6</f>
        <v>#DIV/0!</v>
      </c>
    </row>
    <row r="7" spans="1:11" x14ac:dyDescent="0.2">
      <c r="A7" s="28" t="s">
        <v>17</v>
      </c>
      <c r="B7" s="135"/>
      <c r="C7" s="135"/>
      <c r="D7" s="135"/>
      <c r="F7" s="13"/>
      <c r="G7" s="20"/>
      <c r="H7" s="20"/>
      <c r="I7" s="20"/>
      <c r="J7" s="110"/>
      <c r="K7" s="34"/>
    </row>
    <row r="8" spans="1:11" x14ac:dyDescent="0.2">
      <c r="A8" s="29" t="s">
        <v>66</v>
      </c>
      <c r="B8" s="22">
        <f>B6+B7</f>
        <v>0</v>
      </c>
      <c r="C8" s="21">
        <f>C6+C7</f>
        <v>0</v>
      </c>
      <c r="D8" s="21">
        <f>D6+D7</f>
        <v>0</v>
      </c>
      <c r="F8" s="13" t="s">
        <v>161</v>
      </c>
      <c r="G8" s="34" t="str">
        <f>IF(ISBLANK($B$10),"",($B$6+$B$7)/($B$10))</f>
        <v/>
      </c>
      <c r="H8" s="34" t="str">
        <f>IF(ISBLANK($C$10),"",($C$6+$C$7)/($C$10))</f>
        <v/>
      </c>
      <c r="I8" s="34" t="str">
        <f>IF(ISBLANK($D$10),"",($D$6+$D$7)/($D$10))</f>
        <v/>
      </c>
      <c r="J8" s="110">
        <v>1000</v>
      </c>
      <c r="K8" s="34" t="e">
        <f t="shared" ref="K8:K17" si="0">AVERAGE(G8:I8)-J8</f>
        <v>#DIV/0!</v>
      </c>
    </row>
    <row r="9" spans="1:11" x14ac:dyDescent="0.2">
      <c r="A9" s="13"/>
      <c r="B9" s="39"/>
      <c r="C9" s="17"/>
      <c r="D9" s="17"/>
      <c r="F9" s="13"/>
      <c r="G9" s="34"/>
      <c r="H9" s="34"/>
      <c r="I9" s="34"/>
      <c r="J9" s="110"/>
      <c r="K9" s="34"/>
    </row>
    <row r="10" spans="1:11" x14ac:dyDescent="0.2">
      <c r="A10" s="18" t="s">
        <v>15</v>
      </c>
      <c r="B10" s="142"/>
      <c r="C10" s="143"/>
      <c r="D10" s="143"/>
      <c r="F10" s="13" t="s">
        <v>32</v>
      </c>
      <c r="G10" s="56" t="str">
        <f>IF(ISBLANK($B$15),"",(($B$15+($B$16*2)+($B$17*3))/($B$6+$B$7)))</f>
        <v/>
      </c>
      <c r="H10" s="56" t="str">
        <f>IF(ISBLANK($C$15),"",(($C$15+($C$16*2)+($C$17*3))/($C$6+$C$7)))</f>
        <v/>
      </c>
      <c r="I10" s="56" t="str">
        <f>IF(ISBLANK($D$15),"",(($D$15+($D$16*2)+($D$17*3))/($D$6+$D$7)))</f>
        <v/>
      </c>
      <c r="J10" s="111">
        <v>0.95</v>
      </c>
      <c r="K10" s="56" t="e">
        <f t="shared" si="0"/>
        <v>#DIV/0!</v>
      </c>
    </row>
    <row r="11" spans="1:11" x14ac:dyDescent="0.2">
      <c r="A11" s="15"/>
      <c r="B11" s="39"/>
      <c r="C11" s="17"/>
      <c r="D11" s="17"/>
      <c r="F11" s="13"/>
      <c r="G11" s="20"/>
      <c r="H11" s="20"/>
      <c r="I11" s="20"/>
      <c r="J11" s="110"/>
      <c r="K11" s="34"/>
    </row>
    <row r="12" spans="1:11" x14ac:dyDescent="0.2">
      <c r="A12" s="18" t="s">
        <v>18</v>
      </c>
      <c r="B12" s="142"/>
      <c r="C12" s="143"/>
      <c r="D12" s="143"/>
      <c r="F12" s="128" t="s">
        <v>22</v>
      </c>
      <c r="G12" s="181" t="str">
        <f>IF(ISBLANK($B$15),"",(($B$18-$B$20)/($B$20)))</f>
        <v/>
      </c>
      <c r="H12" s="181" t="str">
        <f>IF(ISBLANK($C$15),"",(($C$18-$C$20)/($C$20)))</f>
        <v/>
      </c>
      <c r="I12" s="181" t="str">
        <f>IF(ISBLANK($D$15),"",(($D$18-$D$20)/($D$20)))</f>
        <v/>
      </c>
      <c r="J12" s="111">
        <v>0.1</v>
      </c>
      <c r="K12" s="108" t="e">
        <f t="shared" si="0"/>
        <v>#DIV/0!</v>
      </c>
    </row>
    <row r="13" spans="1:11" x14ac:dyDescent="0.2">
      <c r="A13" s="13"/>
      <c r="B13" s="39"/>
      <c r="C13" s="39"/>
      <c r="D13" s="17"/>
      <c r="F13" s="13" t="s">
        <v>23</v>
      </c>
      <c r="G13" s="108" t="str">
        <f>IF(ISBLANK($B$21),"",(($B$20-($B$21+$B$22))/($B$20)))</f>
        <v/>
      </c>
      <c r="H13" s="108" t="str">
        <f>IF(ISBLANK($C$21),"",(($C$20-($C$21+$C$22))/($C$20)))</f>
        <v/>
      </c>
      <c r="I13" s="108" t="str">
        <f>IF(ISBLANK($D$21),"",(($D$20-($D$21+$D$22))/($D$20)))</f>
        <v/>
      </c>
      <c r="J13" s="111">
        <v>0.1</v>
      </c>
      <c r="K13" s="108" t="e">
        <f t="shared" si="0"/>
        <v>#DIV/0!</v>
      </c>
    </row>
    <row r="14" spans="1:11" x14ac:dyDescent="0.2">
      <c r="A14" s="36" t="s">
        <v>46</v>
      </c>
      <c r="B14" s="121"/>
      <c r="C14" s="122"/>
      <c r="D14" s="122"/>
      <c r="F14" s="13"/>
      <c r="G14" s="20"/>
      <c r="H14" s="20"/>
      <c r="I14" s="20"/>
      <c r="J14" s="13"/>
      <c r="K14" s="34"/>
    </row>
    <row r="15" spans="1:11" x14ac:dyDescent="0.2">
      <c r="A15" s="35" t="s">
        <v>29</v>
      </c>
      <c r="B15" s="135"/>
      <c r="C15" s="135"/>
      <c r="D15" s="135"/>
      <c r="F15" s="13" t="s">
        <v>48</v>
      </c>
      <c r="G15" s="107" t="str">
        <f>IF(ISBLANK($B$24),"",(($B$24)/$B$8))</f>
        <v/>
      </c>
      <c r="H15" s="107" t="str">
        <f>IF(ISBLANK($C$24),"",(($C$24)/$C$8))</f>
        <v/>
      </c>
      <c r="I15" s="107" t="str">
        <f>IF(ISBLANK($D$24),"",(($D$24)/$D$8))</f>
        <v/>
      </c>
      <c r="J15" s="111">
        <v>0.1</v>
      </c>
      <c r="K15" s="108" t="e">
        <f t="shared" si="0"/>
        <v>#DIV/0!</v>
      </c>
    </row>
    <row r="16" spans="1:11" x14ac:dyDescent="0.2">
      <c r="A16" s="35" t="s">
        <v>30</v>
      </c>
      <c r="B16" s="135"/>
      <c r="C16" s="135"/>
      <c r="D16" s="135"/>
      <c r="F16" s="13"/>
      <c r="G16" s="20"/>
      <c r="H16" s="20"/>
      <c r="I16" s="20"/>
      <c r="J16" s="13"/>
      <c r="K16" s="34"/>
    </row>
    <row r="17" spans="1:11" x14ac:dyDescent="0.2">
      <c r="A17" s="35" t="s">
        <v>31</v>
      </c>
      <c r="B17" s="135"/>
      <c r="C17" s="135"/>
      <c r="D17" s="135"/>
      <c r="F17" s="14" t="s">
        <v>68</v>
      </c>
      <c r="G17" s="57" t="str">
        <f>IF(ISBLANK($B$21),"",(($B$21+$B$22)/$B$8))</f>
        <v/>
      </c>
      <c r="H17" s="57" t="str">
        <f>IF(ISBLANK($C$21),"",(($C$21+$C$22)/$C$8))</f>
        <v/>
      </c>
      <c r="I17" s="57" t="str">
        <f>IF(ISBLANK($D$21),"",(($D$21+$D$22)/$D$8))</f>
        <v/>
      </c>
      <c r="J17" s="112">
        <v>0.75</v>
      </c>
      <c r="K17" s="57" t="e">
        <f t="shared" si="0"/>
        <v>#DIV/0!</v>
      </c>
    </row>
    <row r="18" spans="1:11" x14ac:dyDescent="0.2">
      <c r="A18" s="29" t="s">
        <v>47</v>
      </c>
      <c r="B18" s="21">
        <f>(B15)+(B16*2)+(B17*3)</f>
        <v>0</v>
      </c>
      <c r="C18" s="21">
        <f>(C15)+(C16*2)+(C17*3)</f>
        <v>0</v>
      </c>
      <c r="D18" s="21">
        <f>(D15)+(D16*2)+(D17*3)</f>
        <v>0</v>
      </c>
    </row>
    <row r="19" spans="1:11" x14ac:dyDescent="0.2">
      <c r="A19" s="14"/>
      <c r="B19" s="39"/>
      <c r="C19" s="17"/>
      <c r="D19" s="17"/>
    </row>
    <row r="20" spans="1:11" x14ac:dyDescent="0.2">
      <c r="A20" s="28" t="s">
        <v>19</v>
      </c>
      <c r="B20" s="135"/>
      <c r="C20" s="135"/>
      <c r="D20" s="135"/>
    </row>
    <row r="21" spans="1:11" x14ac:dyDescent="0.2">
      <c r="A21" s="28" t="s">
        <v>20</v>
      </c>
      <c r="B21" s="135"/>
      <c r="C21" s="135"/>
      <c r="D21" s="135"/>
    </row>
    <row r="22" spans="1:11" x14ac:dyDescent="0.2">
      <c r="A22" s="29" t="s">
        <v>67</v>
      </c>
      <c r="B22" s="135"/>
      <c r="C22" s="135"/>
      <c r="D22" s="135"/>
    </row>
    <row r="23" spans="1:11" x14ac:dyDescent="0.2">
      <c r="A23" s="13"/>
      <c r="B23" s="37"/>
      <c r="C23" s="38"/>
      <c r="D23" s="38"/>
    </row>
    <row r="24" spans="1:11" x14ac:dyDescent="0.2">
      <c r="A24" s="18" t="s">
        <v>49</v>
      </c>
      <c r="B24" s="135"/>
      <c r="C24" s="135"/>
      <c r="D24" s="135"/>
    </row>
  </sheetData>
  <sheetProtection algorithmName="SHA-512" hashValue="/RJEfdrHCSlT5dKrKW6IRBdDAAG68zUrMiFyf1zIovJsoMu/D92OJoD0YNkVaSGay1jtehs23jgTbdxuFdJjVA==" saltValue="4uEdPlMxmv2YU6yyTzaSjg==" spinCount="100000" sheet="1" selectLockedCells="1"/>
  <conditionalFormatting sqref="K6">
    <cfRule type="cellIs" dxfId="15" priority="7" operator="greaterThan">
      <formula>0</formula>
    </cfRule>
  </conditionalFormatting>
  <conditionalFormatting sqref="K8">
    <cfRule type="cellIs" dxfId="14" priority="6" operator="lessThan">
      <formula>0</formula>
    </cfRule>
  </conditionalFormatting>
  <conditionalFormatting sqref="K10">
    <cfRule type="cellIs" dxfId="13" priority="5" operator="lessThan">
      <formula>0</formula>
    </cfRule>
  </conditionalFormatting>
  <conditionalFormatting sqref="K12">
    <cfRule type="cellIs" dxfId="12" priority="4" operator="greaterThan">
      <formula>0</formula>
    </cfRule>
  </conditionalFormatting>
  <conditionalFormatting sqref="K13">
    <cfRule type="cellIs" dxfId="11" priority="3" operator="greaterThan">
      <formula>0</formula>
    </cfRule>
  </conditionalFormatting>
  <conditionalFormatting sqref="K15">
    <cfRule type="cellIs" dxfId="10" priority="2" operator="greaterThan">
      <formula>0</formula>
    </cfRule>
  </conditionalFormatting>
  <conditionalFormatting sqref="K17">
    <cfRule type="cellIs" dxfId="9" priority="1" operator="lessThan">
      <formula>0</formula>
    </cfRule>
  </conditionalFormatting>
  <pageMargins left="0.51181102362204722" right="0.51181102362204722" top="0.74803149606299213" bottom="0.74803149606299213" header="0.31496062992125984" footer="0.31496062992125984"/>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4C573-3ED7-4F06-88A9-FB83CED23A2E}">
  <dimension ref="A1:Q32"/>
  <sheetViews>
    <sheetView workbookViewId="0">
      <selection activeCell="B7" sqref="B7"/>
    </sheetView>
  </sheetViews>
  <sheetFormatPr defaultColWidth="8.625" defaultRowHeight="14.25" x14ac:dyDescent="0.2"/>
  <cols>
    <col min="1" max="1" width="13" style="78" customWidth="1"/>
    <col min="2" max="2" width="15.625" style="78" bestFit="1" customWidth="1"/>
    <col min="3" max="4" width="8.625" style="78"/>
    <col min="5" max="6" width="9.625" style="78" customWidth="1"/>
    <col min="7" max="7" width="8.625" style="78"/>
    <col min="8" max="8" width="20.75" style="78" customWidth="1"/>
    <col min="9" max="10" width="11.5" style="78" customWidth="1"/>
    <col min="11" max="11" width="11" style="78" customWidth="1"/>
    <col min="12" max="12" width="10.875" style="78" customWidth="1"/>
    <col min="13" max="13" width="10.25" style="78" customWidth="1"/>
    <col min="14" max="16384" width="8.625" style="78"/>
  </cols>
  <sheetData>
    <row r="1" spans="1:17" ht="15" x14ac:dyDescent="0.25">
      <c r="A1" s="127" t="s">
        <v>36</v>
      </c>
    </row>
    <row r="3" spans="1:17" ht="15" x14ac:dyDescent="0.25">
      <c r="A3" s="127" t="s">
        <v>195</v>
      </c>
      <c r="H3" s="127" t="s">
        <v>196</v>
      </c>
    </row>
    <row r="4" spans="1:17" x14ac:dyDescent="0.2">
      <c r="A4" s="78" t="s">
        <v>185</v>
      </c>
    </row>
    <row r="5" spans="1:17" x14ac:dyDescent="0.2">
      <c r="P5" s="146" t="s">
        <v>90</v>
      </c>
      <c r="Q5" s="147" t="s">
        <v>144</v>
      </c>
    </row>
    <row r="6" spans="1:17" ht="28.5" x14ac:dyDescent="0.2">
      <c r="A6" s="41"/>
      <c r="B6" s="41" t="s">
        <v>89</v>
      </c>
      <c r="C6" s="41" t="s">
        <v>25</v>
      </c>
      <c r="D6" s="41" t="s">
        <v>13</v>
      </c>
      <c r="E6" s="92" t="s">
        <v>14</v>
      </c>
      <c r="F6" s="76"/>
      <c r="H6" s="45" t="s">
        <v>24</v>
      </c>
      <c r="I6" s="163" t="s">
        <v>189</v>
      </c>
      <c r="J6" s="163" t="s">
        <v>190</v>
      </c>
      <c r="K6" s="163" t="s">
        <v>191</v>
      </c>
      <c r="L6" s="163" t="s">
        <v>192</v>
      </c>
      <c r="M6" s="50" t="s">
        <v>13</v>
      </c>
      <c r="N6" s="50" t="s">
        <v>14</v>
      </c>
      <c r="P6" s="146" t="s">
        <v>146</v>
      </c>
      <c r="Q6" s="148">
        <v>5.8</v>
      </c>
    </row>
    <row r="7" spans="1:17" x14ac:dyDescent="0.2">
      <c r="A7" s="45" t="s">
        <v>52</v>
      </c>
      <c r="B7" s="141"/>
      <c r="C7" s="144"/>
      <c r="D7" s="91">
        <f>IFERROR(VLOOKUP(B7,$P$6:$Q$10,2,FALSE),0)</f>
        <v>0</v>
      </c>
      <c r="E7" s="41">
        <f>C7-D7</f>
        <v>0</v>
      </c>
      <c r="F7" s="76"/>
      <c r="H7" s="43" t="s">
        <v>124</v>
      </c>
      <c r="I7" s="145"/>
      <c r="J7" s="145"/>
      <c r="K7" s="145"/>
      <c r="L7" s="145"/>
      <c r="M7" s="82">
        <v>0.3</v>
      </c>
      <c r="N7" s="113" t="e">
        <f>AVERAGE(I7:L7)-M7</f>
        <v>#DIV/0!</v>
      </c>
      <c r="P7" s="146" t="s">
        <v>91</v>
      </c>
      <c r="Q7" s="148">
        <v>5.8</v>
      </c>
    </row>
    <row r="8" spans="1:17" x14ac:dyDescent="0.2">
      <c r="A8" s="42" t="s">
        <v>53</v>
      </c>
      <c r="B8" s="141"/>
      <c r="C8" s="144"/>
      <c r="D8" s="91">
        <f t="shared" ref="D8:D26" si="0">IFERROR(VLOOKUP(B8,$P$6:$Q$10,2,FALSE),0)</f>
        <v>0</v>
      </c>
      <c r="E8" s="41">
        <f t="shared" ref="E8:E26" si="1">C8-D8</f>
        <v>0</v>
      </c>
      <c r="F8" s="76"/>
      <c r="H8" s="43" t="s">
        <v>194</v>
      </c>
      <c r="I8" s="178"/>
      <c r="J8" s="178"/>
      <c r="K8" s="178"/>
      <c r="L8" s="178"/>
      <c r="M8" s="82">
        <v>0.7</v>
      </c>
      <c r="N8" s="179" t="e">
        <f>AVERAGE(I8:L8)-M8</f>
        <v>#DIV/0!</v>
      </c>
      <c r="P8" s="149" t="s">
        <v>92</v>
      </c>
      <c r="Q8" s="148">
        <v>5.9</v>
      </c>
    </row>
    <row r="9" spans="1:17" x14ac:dyDescent="0.2">
      <c r="A9" s="45" t="s">
        <v>54</v>
      </c>
      <c r="B9" s="141"/>
      <c r="C9" s="144"/>
      <c r="D9" s="91">
        <f t="shared" si="0"/>
        <v>0</v>
      </c>
      <c r="E9" s="41">
        <f t="shared" si="1"/>
        <v>0</v>
      </c>
      <c r="F9" s="76"/>
      <c r="H9" s="43" t="s">
        <v>125</v>
      </c>
      <c r="I9" s="135"/>
      <c r="J9" s="135"/>
      <c r="K9" s="135"/>
      <c r="L9" s="135"/>
      <c r="M9" s="48">
        <v>10</v>
      </c>
      <c r="N9" s="180" t="e">
        <f>AVERAGE(I9:L9)-M9</f>
        <v>#DIV/0!</v>
      </c>
      <c r="P9" s="149" t="s">
        <v>93</v>
      </c>
      <c r="Q9" s="148">
        <v>5.6</v>
      </c>
    </row>
    <row r="10" spans="1:17" x14ac:dyDescent="0.2">
      <c r="A10" s="45" t="s">
        <v>127</v>
      </c>
      <c r="B10" s="141"/>
      <c r="C10" s="144"/>
      <c r="D10" s="91">
        <f t="shared" si="0"/>
        <v>0</v>
      </c>
      <c r="E10" s="41">
        <f t="shared" si="1"/>
        <v>0</v>
      </c>
      <c r="F10" s="76"/>
      <c r="H10" s="43" t="s">
        <v>126</v>
      </c>
      <c r="I10" s="178"/>
      <c r="J10" s="178"/>
      <c r="K10" s="178"/>
      <c r="L10" s="178"/>
      <c r="M10" s="82">
        <v>0.12</v>
      </c>
      <c r="N10" s="179" t="e">
        <f t="shared" ref="N10:N11" si="2">AVERAGE(I10:L10)-M10</f>
        <v>#DIV/0!</v>
      </c>
      <c r="P10" s="149" t="s">
        <v>94</v>
      </c>
      <c r="Q10" s="148">
        <v>5.2</v>
      </c>
    </row>
    <row r="11" spans="1:17" x14ac:dyDescent="0.2">
      <c r="A11" s="45" t="s">
        <v>128</v>
      </c>
      <c r="B11" s="141"/>
      <c r="C11" s="144"/>
      <c r="D11" s="91">
        <f t="shared" si="0"/>
        <v>0</v>
      </c>
      <c r="E11" s="41">
        <f t="shared" si="1"/>
        <v>0</v>
      </c>
      <c r="F11" s="76"/>
      <c r="G11" s="76"/>
      <c r="H11" s="44" t="s">
        <v>25</v>
      </c>
      <c r="I11" s="135"/>
      <c r="J11" s="135"/>
      <c r="K11" s="135"/>
      <c r="L11" s="135"/>
      <c r="M11" s="49">
        <v>4.4000000000000004</v>
      </c>
      <c r="N11" s="176" t="e">
        <f t="shared" si="2"/>
        <v>#DIV/0!</v>
      </c>
    </row>
    <row r="12" spans="1:17" x14ac:dyDescent="0.2">
      <c r="A12" s="45" t="s">
        <v>129</v>
      </c>
      <c r="B12" s="141"/>
      <c r="C12" s="144"/>
      <c r="D12" s="91">
        <f t="shared" si="0"/>
        <v>0</v>
      </c>
      <c r="E12" s="41">
        <f t="shared" si="1"/>
        <v>0</v>
      </c>
      <c r="F12" s="76"/>
      <c r="G12" s="76"/>
      <c r="H12" s="76"/>
      <c r="I12" s="79"/>
      <c r="J12" s="79"/>
      <c r="K12" s="79"/>
      <c r="L12" s="79"/>
      <c r="M12" s="76"/>
      <c r="N12" s="76"/>
    </row>
    <row r="13" spans="1:17" x14ac:dyDescent="0.2">
      <c r="A13" s="45" t="s">
        <v>130</v>
      </c>
      <c r="B13" s="141"/>
      <c r="C13" s="144"/>
      <c r="D13" s="91">
        <f t="shared" si="0"/>
        <v>0</v>
      </c>
      <c r="E13" s="41">
        <f t="shared" si="1"/>
        <v>0</v>
      </c>
      <c r="F13" s="76"/>
      <c r="G13" s="76"/>
      <c r="H13" s="80"/>
      <c r="J13" s="80"/>
      <c r="K13" s="80"/>
      <c r="L13" s="80"/>
      <c r="M13" s="76"/>
      <c r="N13" s="76"/>
    </row>
    <row r="14" spans="1:17" x14ac:dyDescent="0.2">
      <c r="A14" s="45" t="s">
        <v>131</v>
      </c>
      <c r="B14" s="141"/>
      <c r="C14" s="144"/>
      <c r="D14" s="91">
        <f t="shared" si="0"/>
        <v>0</v>
      </c>
      <c r="E14" s="41">
        <f t="shared" si="1"/>
        <v>0</v>
      </c>
      <c r="F14" s="76"/>
      <c r="G14" s="76"/>
      <c r="H14" s="80"/>
      <c r="J14" s="80"/>
      <c r="K14" s="80"/>
      <c r="L14" s="80"/>
      <c r="M14" s="76"/>
      <c r="N14" s="76"/>
    </row>
    <row r="15" spans="1:17" x14ac:dyDescent="0.2">
      <c r="A15" s="45" t="s">
        <v>132</v>
      </c>
      <c r="B15" s="141"/>
      <c r="C15" s="144"/>
      <c r="D15" s="91">
        <f t="shared" si="0"/>
        <v>0</v>
      </c>
      <c r="E15" s="41">
        <f t="shared" si="1"/>
        <v>0</v>
      </c>
      <c r="F15" s="76"/>
      <c r="G15" s="76"/>
      <c r="H15" s="80"/>
      <c r="J15" s="80"/>
      <c r="K15" s="80"/>
      <c r="L15" s="80"/>
      <c r="M15" s="76"/>
      <c r="N15" s="76"/>
    </row>
    <row r="16" spans="1:17" x14ac:dyDescent="0.2">
      <c r="A16" s="45" t="s">
        <v>133</v>
      </c>
      <c r="B16" s="141"/>
      <c r="C16" s="144"/>
      <c r="D16" s="91">
        <f t="shared" si="0"/>
        <v>0</v>
      </c>
      <c r="E16" s="41">
        <f t="shared" si="1"/>
        <v>0</v>
      </c>
      <c r="F16" s="76"/>
      <c r="G16" s="76"/>
      <c r="H16" s="80"/>
      <c r="J16" s="80"/>
      <c r="K16" s="80"/>
      <c r="L16" s="80"/>
      <c r="M16" s="76"/>
      <c r="N16" s="76"/>
    </row>
    <row r="17" spans="1:14" x14ac:dyDescent="0.2">
      <c r="A17" s="45" t="s">
        <v>134</v>
      </c>
      <c r="B17" s="141"/>
      <c r="C17" s="144"/>
      <c r="D17" s="91">
        <f t="shared" si="0"/>
        <v>0</v>
      </c>
      <c r="E17" s="41">
        <f t="shared" si="1"/>
        <v>0</v>
      </c>
      <c r="F17" s="76"/>
      <c r="G17" s="76"/>
      <c r="J17" s="80" t="str">
        <f>IF(ISBLANK($D$27),"",($D$27))</f>
        <v/>
      </c>
      <c r="K17" s="80"/>
      <c r="L17" s="80"/>
      <c r="M17" s="76"/>
      <c r="N17" s="76"/>
    </row>
    <row r="18" spans="1:14" x14ac:dyDescent="0.2">
      <c r="A18" s="45" t="s">
        <v>135</v>
      </c>
      <c r="B18" s="141"/>
      <c r="C18" s="144"/>
      <c r="D18" s="91">
        <f t="shared" si="0"/>
        <v>0</v>
      </c>
      <c r="E18" s="41">
        <f t="shared" si="1"/>
        <v>0</v>
      </c>
      <c r="F18" s="76"/>
      <c r="G18" s="76"/>
      <c r="J18" s="80" t="str">
        <f>IF(ISBLANK($D$28),"",($D$28))</f>
        <v/>
      </c>
      <c r="K18" s="80"/>
      <c r="L18" s="80"/>
      <c r="M18" s="76"/>
      <c r="N18" s="76"/>
    </row>
    <row r="19" spans="1:14" x14ac:dyDescent="0.2">
      <c r="A19" s="45" t="s">
        <v>136</v>
      </c>
      <c r="B19" s="141"/>
      <c r="C19" s="144"/>
      <c r="D19" s="91">
        <f t="shared" si="0"/>
        <v>0</v>
      </c>
      <c r="E19" s="41">
        <f t="shared" si="1"/>
        <v>0</v>
      </c>
      <c r="F19" s="76"/>
      <c r="G19" s="76"/>
      <c r="I19" s="80" t="str">
        <f>IF(ISBLANK($B$29),"",($B$29))</f>
        <v/>
      </c>
      <c r="J19" s="80" t="str">
        <f>IF(ISBLANK($D$29),"",($D$29))</f>
        <v/>
      </c>
      <c r="K19" s="80"/>
      <c r="L19" s="80"/>
      <c r="M19" s="76"/>
      <c r="N19" s="76"/>
    </row>
    <row r="20" spans="1:14" x14ac:dyDescent="0.2">
      <c r="A20" s="45" t="s">
        <v>137</v>
      </c>
      <c r="B20" s="141"/>
      <c r="C20" s="144"/>
      <c r="D20" s="91">
        <f t="shared" si="0"/>
        <v>0</v>
      </c>
      <c r="E20" s="41">
        <f t="shared" si="1"/>
        <v>0</v>
      </c>
      <c r="F20" s="76"/>
      <c r="G20" s="76"/>
      <c r="I20" s="80" t="str">
        <f>IF(ISBLANK($B$30),"",($B$30))</f>
        <v/>
      </c>
      <c r="J20" s="80" t="str">
        <f>IF(ISBLANK($D$30),"",($D$30))</f>
        <v/>
      </c>
      <c r="K20" s="80"/>
      <c r="L20" s="80"/>
      <c r="M20" s="76"/>
      <c r="N20" s="76"/>
    </row>
    <row r="21" spans="1:14" x14ac:dyDescent="0.2">
      <c r="A21" s="45" t="s">
        <v>138</v>
      </c>
      <c r="B21" s="141"/>
      <c r="C21" s="144"/>
      <c r="D21" s="91">
        <f t="shared" si="0"/>
        <v>0</v>
      </c>
      <c r="E21" s="41">
        <f t="shared" si="1"/>
        <v>0</v>
      </c>
      <c r="F21" s="76"/>
      <c r="G21" s="76"/>
      <c r="I21" s="80" t="str">
        <f>IF(ISBLANK($B$31),"",($B$31))</f>
        <v/>
      </c>
      <c r="J21" s="80" t="str">
        <f>IF(ISBLANK($D$31),"",($D$31))</f>
        <v/>
      </c>
      <c r="K21" s="80"/>
      <c r="L21" s="80"/>
      <c r="M21" s="76"/>
      <c r="N21" s="76"/>
    </row>
    <row r="22" spans="1:14" x14ac:dyDescent="0.2">
      <c r="A22" s="45" t="s">
        <v>139</v>
      </c>
      <c r="B22" s="141"/>
      <c r="C22" s="144"/>
      <c r="D22" s="91">
        <f t="shared" si="0"/>
        <v>0</v>
      </c>
      <c r="E22" s="41">
        <f t="shared" si="1"/>
        <v>0</v>
      </c>
      <c r="F22" s="76"/>
      <c r="G22" s="76"/>
      <c r="I22" s="76"/>
      <c r="J22" s="76"/>
      <c r="K22" s="76"/>
      <c r="L22" s="76"/>
      <c r="M22" s="76"/>
      <c r="N22" s="76"/>
    </row>
    <row r="23" spans="1:14" x14ac:dyDescent="0.2">
      <c r="A23" s="45" t="s">
        <v>140</v>
      </c>
      <c r="B23" s="141"/>
      <c r="C23" s="144"/>
      <c r="D23" s="91">
        <f t="shared" si="0"/>
        <v>0</v>
      </c>
      <c r="E23" s="41">
        <f t="shared" si="1"/>
        <v>0</v>
      </c>
      <c r="F23" s="76"/>
      <c r="G23" s="76"/>
    </row>
    <row r="24" spans="1:14" x14ac:dyDescent="0.2">
      <c r="A24" s="45" t="s">
        <v>141</v>
      </c>
      <c r="B24" s="141"/>
      <c r="C24" s="144"/>
      <c r="D24" s="91">
        <f t="shared" si="0"/>
        <v>0</v>
      </c>
      <c r="E24" s="41">
        <f t="shared" si="1"/>
        <v>0</v>
      </c>
      <c r="F24" s="76"/>
      <c r="G24" s="76"/>
    </row>
    <row r="25" spans="1:14" x14ac:dyDescent="0.2">
      <c r="A25" s="45" t="s">
        <v>142</v>
      </c>
      <c r="B25" s="141"/>
      <c r="C25" s="144"/>
      <c r="D25" s="91">
        <f t="shared" si="0"/>
        <v>0</v>
      </c>
      <c r="E25" s="41">
        <f t="shared" si="1"/>
        <v>0</v>
      </c>
      <c r="F25" s="76"/>
      <c r="G25" s="76"/>
    </row>
    <row r="26" spans="1:14" x14ac:dyDescent="0.2">
      <c r="A26" s="45" t="s">
        <v>143</v>
      </c>
      <c r="B26" s="141"/>
      <c r="C26" s="144"/>
      <c r="D26" s="45">
        <f t="shared" si="0"/>
        <v>0</v>
      </c>
      <c r="E26" s="45">
        <f t="shared" si="1"/>
        <v>0</v>
      </c>
      <c r="F26" s="76"/>
      <c r="G26" s="76"/>
    </row>
    <row r="27" spans="1:14" x14ac:dyDescent="0.2">
      <c r="A27" s="77"/>
      <c r="B27" s="76"/>
      <c r="C27" s="76"/>
      <c r="D27" s="76"/>
      <c r="E27" s="76"/>
      <c r="F27" s="76"/>
      <c r="G27" s="76"/>
    </row>
    <row r="28" spans="1:14" x14ac:dyDescent="0.2">
      <c r="A28" s="77"/>
      <c r="B28" s="76"/>
      <c r="C28" s="76"/>
      <c r="D28" s="76"/>
      <c r="E28" s="76"/>
      <c r="F28" s="76"/>
      <c r="G28" s="76"/>
    </row>
    <row r="29" spans="1:14" x14ac:dyDescent="0.2">
      <c r="A29" s="77"/>
      <c r="B29" s="76"/>
      <c r="C29" s="76"/>
      <c r="D29" s="76"/>
      <c r="E29" s="76"/>
      <c r="F29" s="76"/>
      <c r="G29" s="76"/>
    </row>
    <row r="30" spans="1:14" x14ac:dyDescent="0.2">
      <c r="A30" s="77"/>
      <c r="B30" s="76"/>
      <c r="C30" s="76"/>
      <c r="D30" s="76"/>
      <c r="E30" s="76"/>
      <c r="F30" s="76"/>
      <c r="G30" s="76"/>
    </row>
    <row r="31" spans="1:14" x14ac:dyDescent="0.2">
      <c r="A31" s="77"/>
      <c r="B31" s="76"/>
      <c r="C31" s="76"/>
      <c r="D31" s="76"/>
      <c r="E31" s="76"/>
      <c r="F31" s="76"/>
      <c r="G31" s="76"/>
    </row>
    <row r="32" spans="1:14" x14ac:dyDescent="0.2">
      <c r="A32" s="76"/>
      <c r="B32" s="76"/>
      <c r="C32" s="76"/>
      <c r="D32" s="76"/>
      <c r="E32" s="76"/>
      <c r="F32" s="76"/>
      <c r="G32" s="76"/>
    </row>
  </sheetData>
  <sheetProtection algorithmName="SHA-512" hashValue="JHVqgBezKmTpM3Yt+o5XpdiAF/g/NjJFxdcdjpRwmvtg6X0rTOlWtcxPZXqlArzlzUZOAWVyLTy0RdTUR7AMXQ==" saltValue="sxQAbSgrzbl/wq1wotO59w==" spinCount="100000" sheet="1" selectLockedCells="1"/>
  <phoneticPr fontId="7" type="noConversion"/>
  <conditionalFormatting sqref="E7">
    <cfRule type="cellIs" dxfId="8" priority="7" operator="lessThan">
      <formula>0</formula>
    </cfRule>
  </conditionalFormatting>
  <conditionalFormatting sqref="E7:E26">
    <cfRule type="cellIs" dxfId="7" priority="6" operator="lessThan">
      <formula>0</formula>
    </cfRule>
  </conditionalFormatting>
  <conditionalFormatting sqref="N7">
    <cfRule type="cellIs" dxfId="6" priority="5" operator="lessThan">
      <formula>0</formula>
    </cfRule>
  </conditionalFormatting>
  <conditionalFormatting sqref="N8">
    <cfRule type="cellIs" dxfId="5" priority="4" operator="lessThan">
      <formula>0</formula>
    </cfRule>
  </conditionalFormatting>
  <conditionalFormatting sqref="N9">
    <cfRule type="cellIs" dxfId="4" priority="3" operator="lessThan">
      <formula>0</formula>
    </cfRule>
  </conditionalFormatting>
  <conditionalFormatting sqref="N10">
    <cfRule type="cellIs" dxfId="3" priority="2" operator="lessThan">
      <formula>0</formula>
    </cfRule>
  </conditionalFormatting>
  <conditionalFormatting sqref="N11">
    <cfRule type="cellIs" dxfId="2" priority="1" operator="lessThan">
      <formula>0</formula>
    </cfRule>
  </conditionalFormatting>
  <dataValidations count="1">
    <dataValidation type="list" allowBlank="1" showInputMessage="1" showErrorMessage="1" sqref="B7:B26" xr:uid="{3BC27371-DF31-4A29-8E93-7AA5A3904892}">
      <formula1>$P$6:$P$10</formula1>
    </dataValidation>
  </dataValidations>
  <pageMargins left="0.31496062992125984" right="0.31496062992125984"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1392C-6EBC-4519-A7BC-6252E0052675}">
  <dimension ref="A1:F10"/>
  <sheetViews>
    <sheetView workbookViewId="0">
      <selection activeCell="B6" sqref="B6"/>
    </sheetView>
  </sheetViews>
  <sheetFormatPr defaultColWidth="8.625" defaultRowHeight="14.25" x14ac:dyDescent="0.2"/>
  <cols>
    <col min="1" max="1" width="36.625" style="187" customWidth="1"/>
    <col min="2" max="16384" width="8.625" style="187"/>
  </cols>
  <sheetData>
    <row r="1" spans="1:6" ht="15" x14ac:dyDescent="0.25">
      <c r="A1" s="186" t="s">
        <v>162</v>
      </c>
    </row>
    <row r="2" spans="1:6" ht="15" x14ac:dyDescent="0.25">
      <c r="A2" s="186"/>
    </row>
    <row r="4" spans="1:6" x14ac:dyDescent="0.2">
      <c r="A4" s="188"/>
      <c r="B4" s="189" t="s">
        <v>4</v>
      </c>
      <c r="C4" s="190" t="s">
        <v>5</v>
      </c>
      <c r="D4" s="190" t="s">
        <v>28</v>
      </c>
      <c r="E4" s="189" t="s">
        <v>13</v>
      </c>
      <c r="F4" s="189" t="s">
        <v>14</v>
      </c>
    </row>
    <row r="5" spans="1:6" ht="15" x14ac:dyDescent="0.25">
      <c r="A5" s="191" t="s">
        <v>98</v>
      </c>
      <c r="B5" s="184"/>
      <c r="C5" s="185"/>
      <c r="D5" s="185"/>
      <c r="E5" s="192"/>
      <c r="F5" s="184"/>
    </row>
    <row r="6" spans="1:6" x14ac:dyDescent="0.2">
      <c r="A6" s="193" t="s">
        <v>99</v>
      </c>
      <c r="B6" s="141"/>
      <c r="C6" s="141"/>
      <c r="D6" s="141"/>
      <c r="E6" s="192">
        <v>50</v>
      </c>
      <c r="F6" s="184" t="e">
        <f>AVERAGE(B6:D6)-E6</f>
        <v>#DIV/0!</v>
      </c>
    </row>
    <row r="7" spans="1:6" x14ac:dyDescent="0.2">
      <c r="A7" s="194" t="s">
        <v>100</v>
      </c>
      <c r="B7" s="182"/>
      <c r="C7" s="141"/>
      <c r="D7" s="183"/>
      <c r="E7" s="192">
        <v>45</v>
      </c>
      <c r="F7" s="184" t="e">
        <f>AVERAGE(B7:D7)-E7</f>
        <v>#DIV/0!</v>
      </c>
    </row>
    <row r="8" spans="1:6" x14ac:dyDescent="0.2">
      <c r="A8" s="195"/>
      <c r="B8" s="196"/>
      <c r="C8" s="196"/>
      <c r="D8" s="197"/>
      <c r="E8" s="198"/>
      <c r="F8" s="184"/>
    </row>
    <row r="9" spans="1:6" x14ac:dyDescent="0.2">
      <c r="A9" s="199" t="s">
        <v>193</v>
      </c>
      <c r="B9" s="141"/>
      <c r="C9" s="141"/>
      <c r="D9" s="141"/>
      <c r="E9" s="200">
        <v>1000</v>
      </c>
      <c r="F9" s="201" t="e">
        <f t="shared" ref="F9" si="0">AVERAGE(B9:D9)-E9</f>
        <v>#DIV/0!</v>
      </c>
    </row>
    <row r="10" spans="1:6" x14ac:dyDescent="0.2">
      <c r="A10" s="202"/>
      <c r="B10" s="202"/>
      <c r="C10" s="202"/>
    </row>
  </sheetData>
  <sheetProtection algorithmName="SHA-512" hashValue="8WF7HsIDfZ8IHbmKCx5BIHqXx+njqTRH759h1hlpZcx833iplxPkiDQu3aikxyDsrunxca59rGpa4rIwqeuIlw==" saltValue="CKtVTMyee1z1E0y/yjSYiA==" spinCount="100000" sheet="1" objects="1" scenarios="1" selectLockedCells="1"/>
  <phoneticPr fontId="7" type="noConversion"/>
  <conditionalFormatting sqref="F6">
    <cfRule type="cellIs" dxfId="1" priority="6" operator="greaterThan">
      <formula>0</formula>
    </cfRule>
  </conditionalFormatting>
  <conditionalFormatting sqref="F7:F9">
    <cfRule type="cellIs" dxfId="0" priority="5" operator="greater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Instructions</vt:lpstr>
      <vt:lpstr>Financial</vt:lpstr>
      <vt:lpstr>Suckler Cows</vt:lpstr>
      <vt:lpstr>Hill Ewes</vt:lpstr>
      <vt:lpstr>Grassland</vt:lpstr>
      <vt:lpstr>Environmental </vt:lpstr>
      <vt:lpstr>'Environmental '!Print_Area</vt:lpstr>
      <vt:lpstr>Grassland!Print_Area</vt:lpstr>
      <vt:lpstr>Instructions!Print_Area</vt:lpstr>
      <vt:lpstr>'Suckler Cows'!Print_Area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Cara Campbell</dc:creator>
  <cp:lastModifiedBy>Niall Campbell</cp:lastModifiedBy>
  <cp:lastPrinted>2020-12-09T08:01:09Z</cp:lastPrinted>
  <dcterms:created xsi:type="dcterms:W3CDTF">2020-11-07T11:20:22Z</dcterms:created>
  <dcterms:modified xsi:type="dcterms:W3CDTF">2020-12-14T14:21:15Z</dcterms:modified>
</cp:coreProperties>
</file>