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260" windowWidth="12375" windowHeight="9555" tabRatio="965" firstSheet="1" activeTab="1"/>
  </bookViews>
  <sheets>
    <sheet name="QA_Record" sheetId="53" state="hidden" r:id="rId1"/>
    <sheet name="Instructions" sheetId="45" r:id="rId2"/>
    <sheet name="DATA" sheetId="60" state="hidden" r:id="rId3"/>
    <sheet name="Dairy" sheetId="20" state="hidden" r:id="rId4"/>
    <sheet name="Specialist Beef" sheetId="54" state="hidden" r:id="rId5"/>
    <sheet name="MCS LFA" sheetId="59" state="hidden" r:id="rId6"/>
    <sheet name="Specialist Sheep" sheetId="56" state="hidden" r:id="rId7"/>
    <sheet name="Specialist Cereals" sheetId="57" state="hidden" r:id="rId8"/>
    <sheet name="General Cropping" sheetId="58" state="hidden" r:id="rId9"/>
    <sheet name="Mixed" sheetId="55" state="hidden" r:id="rId10"/>
    <sheet name="Prof_Bench_example" sheetId="18" r:id="rId11"/>
    <sheet name="Definitions" sheetId="70" r:id="rId12"/>
    <sheet name="Prof_Bench_blank" sheetId="71" r:id="rId13"/>
  </sheets>
  <externalReferences>
    <externalReference r:id="rId14"/>
    <externalReference r:id="rId15"/>
  </externalReferences>
  <definedNames>
    <definedName name="Farm_Type" localSheetId="12">#REF!</definedName>
    <definedName name="Farm_Type">#REF!</definedName>
    <definedName name="Journal">[1]Data!$A$7:$BG$357</definedName>
    <definedName name="JournalTop">[1]Data!$A$7:$BG$7</definedName>
    <definedName name="_xlnm.Print_Area" localSheetId="3">Dairy!$A$1:$R$41</definedName>
    <definedName name="_xlnm.Print_Area" localSheetId="11">Definitions!$A$1:$L$58</definedName>
    <definedName name="_xlnm.Print_Area" localSheetId="8">'General Cropping'!$A$1:$R$41</definedName>
    <definedName name="_xlnm.Print_Area" localSheetId="1">Instructions!$A$1:$O$31</definedName>
    <definedName name="_xlnm.Print_Area" localSheetId="5">'MCS LFA'!$A$1:$R$41</definedName>
    <definedName name="_xlnm.Print_Area" localSheetId="9">Mixed!$A$1:$R$41</definedName>
    <definedName name="_xlnm.Print_Area" localSheetId="12">Prof_Bench_blank!$A$1:$P$65</definedName>
    <definedName name="_xlnm.Print_Area" localSheetId="10">Prof_Bench_example!$A$1:$P$65</definedName>
    <definedName name="_xlnm.Print_Area" localSheetId="4">'Specialist Beef'!$A$1:$R$41</definedName>
    <definedName name="_xlnm.Print_Area" localSheetId="7">'Specialist Cereals'!$A$1:$R$41</definedName>
    <definedName name="_xlnm.Print_Area" localSheetId="6">'Specialist Sheep'!$A$1:$R$41</definedName>
    <definedName name="SubsidiesTable" localSheetId="11">#REF!</definedName>
    <definedName name="SubsidiesTable" localSheetId="12">#REF!</definedName>
    <definedName name="SubsidiesTable">#REF!</definedName>
    <definedName name="SubsidiesTableTop" localSheetId="11">#REF!</definedName>
    <definedName name="SubsidiesTableTop" localSheetId="12">#REF!</definedName>
    <definedName name="SubsidiesTableTop">#REF!</definedName>
    <definedName name="Type">'[2]Farm ID'!$K$2:$K$8</definedName>
  </definedNames>
  <calcPr calcId="145621"/>
</workbook>
</file>

<file path=xl/calcChain.xml><?xml version="1.0" encoding="utf-8"?>
<calcChain xmlns="http://schemas.openxmlformats.org/spreadsheetml/2006/main">
  <c r="D61" i="71" l="1"/>
  <c r="D57" i="71"/>
  <c r="D59" i="71" s="1"/>
  <c r="D55" i="71"/>
  <c r="D54" i="71"/>
  <c r="D56" i="71" s="1"/>
  <c r="D51" i="71"/>
  <c r="O36" i="71"/>
  <c r="O38" i="71" s="1"/>
  <c r="M36" i="71"/>
  <c r="M38" i="71" s="1"/>
  <c r="K36" i="71"/>
  <c r="I36" i="71"/>
  <c r="D36" i="71"/>
  <c r="H36" i="71" s="1"/>
  <c r="C36" i="71"/>
  <c r="G36" i="71" s="1"/>
  <c r="B36" i="71"/>
  <c r="F36" i="71" s="1"/>
  <c r="N34" i="71"/>
  <c r="L34" i="71"/>
  <c r="J34" i="71"/>
  <c r="H34" i="71"/>
  <c r="G34" i="71"/>
  <c r="F34" i="71"/>
  <c r="N33" i="71"/>
  <c r="L33" i="71"/>
  <c r="J33" i="71"/>
  <c r="H33" i="71"/>
  <c r="G33" i="71"/>
  <c r="F33" i="71"/>
  <c r="N32" i="71"/>
  <c r="L32" i="71"/>
  <c r="J32" i="71"/>
  <c r="H32" i="71"/>
  <c r="G32" i="71"/>
  <c r="F32" i="71"/>
  <c r="N31" i="71"/>
  <c r="L31" i="71"/>
  <c r="J31" i="71"/>
  <c r="H31" i="71"/>
  <c r="G31" i="71"/>
  <c r="N30" i="71"/>
  <c r="L30" i="71"/>
  <c r="J30" i="71"/>
  <c r="N29" i="71"/>
  <c r="L29" i="71"/>
  <c r="J29" i="71"/>
  <c r="H29" i="71"/>
  <c r="G29" i="71"/>
  <c r="F29" i="71"/>
  <c r="O27" i="71"/>
  <c r="M27" i="71"/>
  <c r="K27" i="71"/>
  <c r="K38" i="71" s="1"/>
  <c r="I27" i="71"/>
  <c r="D27" i="71"/>
  <c r="L27" i="71" s="1"/>
  <c r="C27" i="71"/>
  <c r="G27" i="71" s="1"/>
  <c r="B27" i="71"/>
  <c r="F27" i="71" s="1"/>
  <c r="N25" i="71"/>
  <c r="L25" i="71"/>
  <c r="J25" i="71"/>
  <c r="H25" i="71"/>
  <c r="G25" i="71"/>
  <c r="F25" i="71"/>
  <c r="D23" i="71"/>
  <c r="N23" i="71" s="1"/>
  <c r="C23" i="71"/>
  <c r="G23" i="71" s="1"/>
  <c r="B23" i="71"/>
  <c r="F31" i="71" s="1"/>
  <c r="N21" i="71"/>
  <c r="L21" i="71"/>
  <c r="J21" i="71"/>
  <c r="H21" i="71"/>
  <c r="G21" i="71"/>
  <c r="F21" i="71"/>
  <c r="O17" i="71"/>
  <c r="O16" i="71"/>
  <c r="M16" i="71"/>
  <c r="K16" i="71"/>
  <c r="H16" i="71"/>
  <c r="G16" i="71"/>
  <c r="F16" i="71"/>
  <c r="J9" i="71"/>
  <c r="L9" i="71" s="1"/>
  <c r="K8" i="71"/>
  <c r="D8" i="71"/>
  <c r="J10" i="71" s="1"/>
  <c r="L10" i="71" s="1"/>
  <c r="L6" i="71"/>
  <c r="J5" i="71"/>
  <c r="I38" i="71" l="1"/>
  <c r="N36" i="71"/>
  <c r="L36" i="71"/>
  <c r="C38" i="71"/>
  <c r="G38" i="71" s="1"/>
  <c r="B38" i="71"/>
  <c r="F38" i="71" s="1"/>
  <c r="D38" i="71"/>
  <c r="N38" i="71" s="1"/>
  <c r="J7" i="71"/>
  <c r="J8" i="71" s="1"/>
  <c r="L8" i="71" s="1"/>
  <c r="D60" i="71"/>
  <c r="D62" i="71"/>
  <c r="D63" i="71" s="1"/>
  <c r="L7" i="71"/>
  <c r="H38" i="71"/>
  <c r="H27" i="71"/>
  <c r="J38" i="71"/>
  <c r="L38" i="71"/>
  <c r="N27" i="71"/>
  <c r="D40" i="71"/>
  <c r="D42" i="71" s="1"/>
  <c r="D44" i="71"/>
  <c r="D47" i="71" s="1"/>
  <c r="D52" i="71" s="1"/>
  <c r="J27" i="71"/>
  <c r="G30" i="71"/>
  <c r="L23" i="71"/>
  <c r="J36" i="71"/>
  <c r="F30" i="71"/>
  <c r="F23" i="71"/>
  <c r="H30" i="71"/>
  <c r="H23" i="71"/>
  <c r="J23" i="71"/>
  <c r="O27" i="18"/>
  <c r="O38" i="18" s="1"/>
  <c r="M27" i="18"/>
  <c r="M38" i="18" s="1"/>
  <c r="K27" i="18"/>
  <c r="K36" i="18"/>
  <c r="M36" i="18"/>
  <c r="I27" i="18"/>
  <c r="I38" i="18" s="1"/>
  <c r="O36" i="18"/>
  <c r="I36" i="18"/>
  <c r="O16" i="18"/>
  <c r="M16" i="18"/>
  <c r="K16" i="18"/>
  <c r="J10" i="18"/>
  <c r="J7" i="18"/>
  <c r="K38" i="18" l="1"/>
  <c r="O17" i="18"/>
  <c r="K8" i="18"/>
  <c r="N21" i="18"/>
  <c r="J5" i="18"/>
  <c r="F16" i="18"/>
  <c r="D55" i="18"/>
  <c r="D36" i="18"/>
  <c r="B36" i="18"/>
  <c r="C36" i="18"/>
  <c r="J34" i="18"/>
  <c r="L34" i="18"/>
  <c r="N34" i="18"/>
  <c r="B12" i="55" l="1"/>
  <c r="B12" i="58"/>
  <c r="B12" i="57"/>
  <c r="B12" i="56"/>
  <c r="B12" i="59"/>
  <c r="B12" i="54"/>
  <c r="B11" i="55" l="1"/>
  <c r="B9" i="55"/>
  <c r="B8" i="55"/>
  <c r="B7" i="55"/>
  <c r="B6" i="55"/>
  <c r="B11" i="58"/>
  <c r="B9" i="58"/>
  <c r="B8" i="58"/>
  <c r="B7" i="58"/>
  <c r="B6" i="58"/>
  <c r="B11" i="57"/>
  <c r="B9" i="57"/>
  <c r="B8" i="57"/>
  <c r="B7" i="57"/>
  <c r="B6" i="57"/>
  <c r="B11" i="56"/>
  <c r="B9" i="56"/>
  <c r="B8" i="56"/>
  <c r="B7" i="56"/>
  <c r="B6" i="56"/>
  <c r="B11" i="59"/>
  <c r="B9" i="59"/>
  <c r="B8" i="59"/>
  <c r="B7" i="59"/>
  <c r="B6" i="59"/>
  <c r="B11" i="54"/>
  <c r="B9" i="54"/>
  <c r="B8" i="54"/>
  <c r="B7" i="54"/>
  <c r="B6" i="54"/>
  <c r="F44" i="60"/>
  <c r="F45" i="60"/>
  <c r="F46" i="60"/>
  <c r="F47" i="60"/>
  <c r="F48" i="60"/>
  <c r="F49" i="60"/>
  <c r="F50" i="60"/>
  <c r="F43" i="60"/>
  <c r="B8" i="20" s="1"/>
  <c r="B12" i="20"/>
  <c r="B11" i="20"/>
  <c r="B10" i="20"/>
  <c r="B9" i="20"/>
  <c r="B7" i="20"/>
  <c r="E50" i="60"/>
  <c r="E44" i="60"/>
  <c r="E45" i="60"/>
  <c r="E46" i="60"/>
  <c r="E47" i="60"/>
  <c r="E48" i="60"/>
  <c r="E49" i="60"/>
  <c r="E43" i="60"/>
  <c r="D44" i="60"/>
  <c r="D45" i="60"/>
  <c r="D46" i="60"/>
  <c r="D47" i="60"/>
  <c r="D48" i="60"/>
  <c r="D49" i="60"/>
  <c r="D50" i="60"/>
  <c r="D43" i="60"/>
  <c r="B6" i="20"/>
  <c r="H44" i="60" l="1"/>
  <c r="I44" i="60"/>
  <c r="H45" i="60"/>
  <c r="I45" i="60"/>
  <c r="H46" i="60"/>
  <c r="I46" i="60"/>
  <c r="H47" i="60"/>
  <c r="I47" i="60"/>
  <c r="H48" i="60"/>
  <c r="I48" i="60"/>
  <c r="H49" i="60"/>
  <c r="I49" i="60"/>
  <c r="H50" i="60"/>
  <c r="I50" i="60"/>
  <c r="G44" i="60" l="1"/>
  <c r="G45" i="60"/>
  <c r="G46" i="60"/>
  <c r="G47" i="60"/>
  <c r="G48" i="60"/>
  <c r="G49" i="60"/>
  <c r="G50" i="60"/>
  <c r="J43" i="60"/>
  <c r="G43" i="60"/>
  <c r="I43" i="60"/>
  <c r="H43" i="60"/>
  <c r="D34" i="55"/>
  <c r="D33" i="55"/>
  <c r="D32" i="55"/>
  <c r="D31" i="55"/>
  <c r="D30" i="55"/>
  <c r="D29" i="55"/>
  <c r="D25" i="55"/>
  <c r="D21" i="55"/>
  <c r="D20" i="55"/>
  <c r="D19" i="55"/>
  <c r="D16" i="55"/>
  <c r="D21" i="58"/>
  <c r="D34" i="58"/>
  <c r="D33" i="58"/>
  <c r="D32" i="58"/>
  <c r="D31" i="58"/>
  <c r="D30" i="58"/>
  <c r="D29" i="58"/>
  <c r="D25" i="58"/>
  <c r="D20" i="58"/>
  <c r="D19" i="58"/>
  <c r="D16" i="58"/>
  <c r="D34" i="57"/>
  <c r="D33" i="57"/>
  <c r="D32" i="57"/>
  <c r="D31" i="57"/>
  <c r="D30" i="57"/>
  <c r="D29" i="57"/>
  <c r="D25" i="57"/>
  <c r="D21" i="57"/>
  <c r="D20" i="57"/>
  <c r="D19" i="57"/>
  <c r="D16" i="57"/>
  <c r="D34" i="56"/>
  <c r="D33" i="56"/>
  <c r="D32" i="56"/>
  <c r="D31" i="56"/>
  <c r="D30" i="56"/>
  <c r="D29" i="56"/>
  <c r="D21" i="56"/>
  <c r="D20" i="56"/>
  <c r="D19" i="56"/>
  <c r="D16" i="56"/>
  <c r="D34" i="59"/>
  <c r="D33" i="59"/>
  <c r="D32" i="59"/>
  <c r="D31" i="59"/>
  <c r="D30" i="59"/>
  <c r="D29" i="59"/>
  <c r="D25" i="59"/>
  <c r="D21" i="59"/>
  <c r="D20" i="59"/>
  <c r="D19" i="59"/>
  <c r="D16" i="59"/>
  <c r="D34" i="54"/>
  <c r="D33" i="54"/>
  <c r="D32" i="54"/>
  <c r="D30" i="54"/>
  <c r="D31" i="54"/>
  <c r="D29" i="54"/>
  <c r="D25" i="54"/>
  <c r="D25" i="20"/>
  <c r="G33" i="60"/>
  <c r="G34" i="60"/>
  <c r="G35" i="60"/>
  <c r="G36" i="60"/>
  <c r="G37" i="60"/>
  <c r="G38" i="60"/>
  <c r="G39" i="60"/>
  <c r="G32" i="60"/>
  <c r="B23" i="54" l="1"/>
  <c r="B27" i="54" s="1"/>
  <c r="C23" i="54"/>
  <c r="C27" i="54"/>
  <c r="B36" i="54"/>
  <c r="C36" i="54"/>
  <c r="C38" i="54"/>
  <c r="C40" i="54" s="1"/>
  <c r="C36" i="56"/>
  <c r="B36" i="56"/>
  <c r="C23" i="56"/>
  <c r="C27" i="56" s="1"/>
  <c r="B23" i="56"/>
  <c r="B27" i="56" s="1"/>
  <c r="C36" i="57"/>
  <c r="B36" i="57"/>
  <c r="C23" i="57"/>
  <c r="C27" i="57" s="1"/>
  <c r="B23" i="57"/>
  <c r="B27" i="57" s="1"/>
  <c r="C36" i="58"/>
  <c r="B36" i="58"/>
  <c r="C23" i="58"/>
  <c r="C27" i="58" s="1"/>
  <c r="B23" i="58"/>
  <c r="B27" i="58" s="1"/>
  <c r="B38" i="58" s="1"/>
  <c r="B40" i="58" s="1"/>
  <c r="C36" i="59"/>
  <c r="B36" i="59"/>
  <c r="C23" i="59"/>
  <c r="C27" i="59" s="1"/>
  <c r="B23" i="59"/>
  <c r="B27" i="59" s="1"/>
  <c r="C36" i="55"/>
  <c r="B36" i="55"/>
  <c r="C23" i="55"/>
  <c r="C27" i="55" s="1"/>
  <c r="B23" i="55"/>
  <c r="B27" i="55" s="1"/>
  <c r="D16" i="54"/>
  <c r="B38" i="55" l="1"/>
  <c r="B40" i="55" s="1"/>
  <c r="C38" i="55"/>
  <c r="C40" i="55" s="1"/>
  <c r="C38" i="58"/>
  <c r="C40" i="58" s="1"/>
  <c r="B38" i="57"/>
  <c r="B40" i="57" s="1"/>
  <c r="C38" i="57"/>
  <c r="C40" i="57" s="1"/>
  <c r="C38" i="56"/>
  <c r="C40" i="56" s="1"/>
  <c r="B38" i="56"/>
  <c r="B40" i="56" s="1"/>
  <c r="B38" i="54"/>
  <c r="B40" i="54" s="1"/>
  <c r="C38" i="59"/>
  <c r="C40" i="59" s="1"/>
  <c r="B38" i="59"/>
  <c r="B40" i="59" s="1"/>
  <c r="D16" i="20"/>
  <c r="C36" i="20"/>
  <c r="B36" i="20"/>
  <c r="C23" i="20"/>
  <c r="C27" i="20" s="1"/>
  <c r="C38" i="20" s="1"/>
  <c r="C40" i="20" s="1"/>
  <c r="B23" i="20"/>
  <c r="B27" i="20" s="1"/>
  <c r="B38" i="20" s="1"/>
  <c r="B40" i="20" s="1"/>
  <c r="C1" i="55" l="1"/>
  <c r="C1" i="59"/>
  <c r="C1" i="58"/>
  <c r="C1" i="57"/>
  <c r="C1" i="56"/>
  <c r="C1" i="54"/>
  <c r="C1" i="20"/>
  <c r="D39" i="60"/>
  <c r="E39" i="60"/>
  <c r="F39" i="60"/>
  <c r="H39" i="60"/>
  <c r="I39" i="60"/>
  <c r="J39" i="60"/>
  <c r="K39" i="60"/>
  <c r="L39" i="60"/>
  <c r="M39" i="60"/>
  <c r="M38" i="60" l="1"/>
  <c r="L38" i="60"/>
  <c r="K38" i="60"/>
  <c r="J38" i="60"/>
  <c r="I38" i="60"/>
  <c r="H38" i="60"/>
  <c r="F38" i="60"/>
  <c r="E38" i="60"/>
  <c r="D38" i="60"/>
  <c r="M37" i="60"/>
  <c r="L37" i="60"/>
  <c r="K37" i="60"/>
  <c r="J37" i="60"/>
  <c r="I37" i="60"/>
  <c r="H37" i="60"/>
  <c r="F37" i="60"/>
  <c r="E37" i="60"/>
  <c r="D37" i="60"/>
  <c r="M36" i="60"/>
  <c r="L36" i="60"/>
  <c r="K36" i="60"/>
  <c r="J36" i="60"/>
  <c r="I36" i="60"/>
  <c r="H36" i="60"/>
  <c r="F36" i="60"/>
  <c r="E36" i="60"/>
  <c r="D36" i="60"/>
  <c r="M35" i="60"/>
  <c r="L35" i="60"/>
  <c r="K35" i="60"/>
  <c r="J35" i="60"/>
  <c r="I35" i="60"/>
  <c r="H35" i="60"/>
  <c r="F35" i="60"/>
  <c r="E35" i="60"/>
  <c r="D35" i="60"/>
  <c r="M34" i="60"/>
  <c r="L34" i="60"/>
  <c r="K34" i="60"/>
  <c r="J34" i="60"/>
  <c r="I34" i="60"/>
  <c r="H34" i="60"/>
  <c r="F34" i="60"/>
  <c r="E34" i="60"/>
  <c r="D34" i="60"/>
  <c r="M33" i="60"/>
  <c r="L33" i="60"/>
  <c r="K33" i="60"/>
  <c r="J33" i="60"/>
  <c r="I33" i="60"/>
  <c r="H33" i="60"/>
  <c r="F33" i="60"/>
  <c r="D21" i="54" s="1"/>
  <c r="E33" i="60"/>
  <c r="D20" i="54" s="1"/>
  <c r="D33" i="60"/>
  <c r="D19" i="54" s="1"/>
  <c r="M32" i="60"/>
  <c r="D34" i="20" s="1"/>
  <c r="L32" i="60"/>
  <c r="D33" i="20" s="1"/>
  <c r="K32" i="60"/>
  <c r="D32" i="20" s="1"/>
  <c r="J32" i="60"/>
  <c r="D31" i="20" s="1"/>
  <c r="I32" i="60"/>
  <c r="D30" i="20" s="1"/>
  <c r="H32" i="60"/>
  <c r="D29" i="20" s="1"/>
  <c r="F32" i="60"/>
  <c r="D21" i="20" s="1"/>
  <c r="E32" i="60"/>
  <c r="D20" i="20" s="1"/>
  <c r="D32" i="60"/>
  <c r="D19" i="20" s="1"/>
  <c r="D36" i="59" l="1"/>
  <c r="P36" i="59" s="1"/>
  <c r="F36" i="59"/>
  <c r="E36" i="59"/>
  <c r="P33" i="59"/>
  <c r="M33" i="59"/>
  <c r="J33" i="59"/>
  <c r="P32" i="59"/>
  <c r="M32" i="59"/>
  <c r="J32" i="59"/>
  <c r="F32" i="59"/>
  <c r="P31" i="59"/>
  <c r="M31" i="59"/>
  <c r="J31" i="59"/>
  <c r="P30" i="59"/>
  <c r="M30" i="59"/>
  <c r="J30" i="59"/>
  <c r="F30" i="59"/>
  <c r="E30" i="59"/>
  <c r="P29" i="59"/>
  <c r="M29" i="59"/>
  <c r="J29" i="59"/>
  <c r="D27" i="59"/>
  <c r="J27" i="59" s="1"/>
  <c r="F27" i="59"/>
  <c r="E27" i="59"/>
  <c r="P25" i="59"/>
  <c r="M25" i="59"/>
  <c r="J25" i="59"/>
  <c r="D23" i="59"/>
  <c r="G29" i="59" s="1"/>
  <c r="F25" i="59"/>
  <c r="E32" i="59"/>
  <c r="P21" i="59"/>
  <c r="M21" i="59"/>
  <c r="J21" i="59"/>
  <c r="F21" i="59"/>
  <c r="G16" i="59"/>
  <c r="J16" i="59" s="1"/>
  <c r="M16" i="59" s="1"/>
  <c r="P16" i="59" s="1"/>
  <c r="F16" i="59"/>
  <c r="E16" i="59"/>
  <c r="G30" i="59" l="1"/>
  <c r="G32" i="59"/>
  <c r="G21" i="59"/>
  <c r="G36" i="59"/>
  <c r="J36" i="59"/>
  <c r="G25" i="59"/>
  <c r="M36" i="59"/>
  <c r="F23" i="59"/>
  <c r="G31" i="59"/>
  <c r="E33" i="59"/>
  <c r="G27" i="59"/>
  <c r="E31" i="59"/>
  <c r="G23" i="59"/>
  <c r="F31" i="59"/>
  <c r="J23" i="59"/>
  <c r="M23" i="59"/>
  <c r="P27" i="59"/>
  <c r="G33" i="59"/>
  <c r="E23" i="59"/>
  <c r="M27" i="59"/>
  <c r="P23" i="59"/>
  <c r="E29" i="59"/>
  <c r="F33" i="59"/>
  <c r="D38" i="59"/>
  <c r="E25" i="59"/>
  <c r="F29" i="59"/>
  <c r="E21" i="59"/>
  <c r="D40" i="59" l="1"/>
  <c r="P38" i="59"/>
  <c r="M38" i="59"/>
  <c r="G38" i="59"/>
  <c r="J38" i="59"/>
  <c r="E38" i="59"/>
  <c r="F38" i="59"/>
  <c r="D36" i="58" l="1"/>
  <c r="P36" i="58" s="1"/>
  <c r="F36" i="58"/>
  <c r="E36" i="58"/>
  <c r="P33" i="58"/>
  <c r="M33" i="58"/>
  <c r="J33" i="58"/>
  <c r="P32" i="58"/>
  <c r="M32" i="58"/>
  <c r="J32" i="58"/>
  <c r="F32" i="58"/>
  <c r="P31" i="58"/>
  <c r="M31" i="58"/>
  <c r="J31" i="58"/>
  <c r="P30" i="58"/>
  <c r="M30" i="58"/>
  <c r="J30" i="58"/>
  <c r="G30" i="58"/>
  <c r="F30" i="58"/>
  <c r="E30" i="58"/>
  <c r="P29" i="58"/>
  <c r="M29" i="58"/>
  <c r="J29" i="58"/>
  <c r="D27" i="58"/>
  <c r="M27" i="58" s="1"/>
  <c r="F27" i="58"/>
  <c r="E27" i="58"/>
  <c r="P25" i="58"/>
  <c r="M25" i="58"/>
  <c r="J25" i="58"/>
  <c r="D23" i="58"/>
  <c r="G29" i="58" s="1"/>
  <c r="F25" i="58"/>
  <c r="E32" i="58"/>
  <c r="P21" i="58"/>
  <c r="M21" i="58"/>
  <c r="J21" i="58"/>
  <c r="F21" i="58"/>
  <c r="G16" i="58"/>
  <c r="J16" i="58" s="1"/>
  <c r="M16" i="58" s="1"/>
  <c r="P16" i="58" s="1"/>
  <c r="F16" i="58"/>
  <c r="E16" i="58"/>
  <c r="G21" i="58" l="1"/>
  <c r="G32" i="58"/>
  <c r="G36" i="58"/>
  <c r="J36" i="58"/>
  <c r="G25" i="58"/>
  <c r="M36" i="58"/>
  <c r="D38" i="58"/>
  <c r="G27" i="58"/>
  <c r="E31" i="58"/>
  <c r="J23" i="58"/>
  <c r="G31" i="58"/>
  <c r="F23" i="58"/>
  <c r="G23" i="58"/>
  <c r="F31" i="58"/>
  <c r="P27" i="58"/>
  <c r="P23" i="58"/>
  <c r="E33" i="58"/>
  <c r="F33" i="58"/>
  <c r="G33" i="58"/>
  <c r="E23" i="58"/>
  <c r="J27" i="58"/>
  <c r="M23" i="58"/>
  <c r="E29" i="58"/>
  <c r="E25" i="58"/>
  <c r="F29" i="58"/>
  <c r="E21" i="58"/>
  <c r="F38" i="58" l="1"/>
  <c r="D40" i="58"/>
  <c r="P38" i="58"/>
  <c r="M38" i="58"/>
  <c r="G38" i="58"/>
  <c r="J38" i="58"/>
  <c r="E38" i="58"/>
  <c r="D36" i="57" l="1"/>
  <c r="P36" i="57" s="1"/>
  <c r="E36" i="57"/>
  <c r="P33" i="57"/>
  <c r="M33" i="57"/>
  <c r="J33" i="57"/>
  <c r="P32" i="57"/>
  <c r="M32" i="57"/>
  <c r="J32" i="57"/>
  <c r="F32" i="57"/>
  <c r="P31" i="57"/>
  <c r="M31" i="57"/>
  <c r="J31" i="57"/>
  <c r="P30" i="57"/>
  <c r="M30" i="57"/>
  <c r="J30" i="57"/>
  <c r="F30" i="57"/>
  <c r="E30" i="57"/>
  <c r="P29" i="57"/>
  <c r="M29" i="57"/>
  <c r="J29" i="57"/>
  <c r="E27" i="57"/>
  <c r="P25" i="57"/>
  <c r="M25" i="57"/>
  <c r="J25" i="57"/>
  <c r="D23" i="57"/>
  <c r="G29" i="57" s="1"/>
  <c r="F25" i="57"/>
  <c r="E32" i="57"/>
  <c r="P21" i="57"/>
  <c r="M21" i="57"/>
  <c r="J21" i="57"/>
  <c r="F21" i="57"/>
  <c r="G16" i="57"/>
  <c r="J16" i="57" s="1"/>
  <c r="M16" i="57" s="1"/>
  <c r="P16" i="57" s="1"/>
  <c r="F16" i="57"/>
  <c r="E16" i="57"/>
  <c r="G25" i="57" l="1"/>
  <c r="G32" i="57"/>
  <c r="F36" i="57"/>
  <c r="G21" i="57"/>
  <c r="G36" i="57"/>
  <c r="J36" i="57"/>
  <c r="M36" i="57"/>
  <c r="E33" i="57"/>
  <c r="F33" i="57"/>
  <c r="F23" i="57"/>
  <c r="E31" i="57"/>
  <c r="G30" i="57"/>
  <c r="J23" i="57"/>
  <c r="G31" i="57"/>
  <c r="F31" i="57"/>
  <c r="M23" i="57"/>
  <c r="D27" i="57"/>
  <c r="E23" i="57"/>
  <c r="G23" i="57"/>
  <c r="P23" i="57"/>
  <c r="G33" i="57"/>
  <c r="E29" i="57"/>
  <c r="E25" i="57"/>
  <c r="F29" i="57"/>
  <c r="E21" i="57"/>
  <c r="F27" i="57" l="1"/>
  <c r="J27" i="57"/>
  <c r="P27" i="57"/>
  <c r="M27" i="57"/>
  <c r="G27" i="57"/>
  <c r="D38" i="57"/>
  <c r="E38" i="57"/>
  <c r="D40" i="57" l="1"/>
  <c r="P38" i="57"/>
  <c r="M38" i="57"/>
  <c r="J38" i="57"/>
  <c r="G38" i="57"/>
  <c r="F38" i="57"/>
  <c r="D36" i="56" l="1"/>
  <c r="P36" i="56" s="1"/>
  <c r="F36" i="56"/>
  <c r="E36" i="56"/>
  <c r="P33" i="56"/>
  <c r="M33" i="56"/>
  <c r="J33" i="56"/>
  <c r="P32" i="56"/>
  <c r="M32" i="56"/>
  <c r="J32" i="56"/>
  <c r="F32" i="56"/>
  <c r="P31" i="56"/>
  <c r="M31" i="56"/>
  <c r="J31" i="56"/>
  <c r="P30" i="56"/>
  <c r="M30" i="56"/>
  <c r="J30" i="56"/>
  <c r="G30" i="56"/>
  <c r="F30" i="56"/>
  <c r="E30" i="56"/>
  <c r="P29" i="56"/>
  <c r="M29" i="56"/>
  <c r="J29" i="56"/>
  <c r="D27" i="56"/>
  <c r="P27" i="56" s="1"/>
  <c r="F27" i="56"/>
  <c r="E27" i="56"/>
  <c r="P25" i="56"/>
  <c r="M25" i="56"/>
  <c r="J25" i="56"/>
  <c r="D23" i="56"/>
  <c r="G29" i="56" s="1"/>
  <c r="F25" i="56"/>
  <c r="E32" i="56"/>
  <c r="P21" i="56"/>
  <c r="M21" i="56"/>
  <c r="J21" i="56"/>
  <c r="F21" i="56"/>
  <c r="G16" i="56"/>
  <c r="J16" i="56" s="1"/>
  <c r="M16" i="56" s="1"/>
  <c r="P16" i="56" s="1"/>
  <c r="F16" i="56"/>
  <c r="E16" i="56"/>
  <c r="G21" i="56" l="1"/>
  <c r="G32" i="56"/>
  <c r="G36" i="56"/>
  <c r="J36" i="56"/>
  <c r="G25" i="56"/>
  <c r="M36" i="56"/>
  <c r="D38" i="56"/>
  <c r="G33" i="56"/>
  <c r="G27" i="56"/>
  <c r="E31" i="56"/>
  <c r="F33" i="56"/>
  <c r="F23" i="56"/>
  <c r="J23" i="56"/>
  <c r="M27" i="56"/>
  <c r="G31" i="56"/>
  <c r="E33" i="56"/>
  <c r="M23" i="56"/>
  <c r="E29" i="56"/>
  <c r="E23" i="56"/>
  <c r="G23" i="56"/>
  <c r="J27" i="56"/>
  <c r="F31" i="56"/>
  <c r="P23" i="56"/>
  <c r="E25" i="56"/>
  <c r="F29" i="56"/>
  <c r="E21" i="56"/>
  <c r="E38" i="56" l="1"/>
  <c r="D40" i="56"/>
  <c r="J38" i="56"/>
  <c r="P38" i="56"/>
  <c r="M38" i="56"/>
  <c r="G38" i="56"/>
  <c r="F38" i="56"/>
  <c r="D36" i="55" l="1"/>
  <c r="P36" i="55" s="1"/>
  <c r="E36" i="55"/>
  <c r="P33" i="55"/>
  <c r="M33" i="55"/>
  <c r="J33" i="55"/>
  <c r="P32" i="55"/>
  <c r="M32" i="55"/>
  <c r="J32" i="55"/>
  <c r="F32" i="55"/>
  <c r="P31" i="55"/>
  <c r="M31" i="55"/>
  <c r="J31" i="55"/>
  <c r="P30" i="55"/>
  <c r="M30" i="55"/>
  <c r="J30" i="55"/>
  <c r="G30" i="55"/>
  <c r="F30" i="55"/>
  <c r="E30" i="55"/>
  <c r="P29" i="55"/>
  <c r="M29" i="55"/>
  <c r="J29" i="55"/>
  <c r="D27" i="55"/>
  <c r="P27" i="55" s="1"/>
  <c r="F27" i="55"/>
  <c r="E27" i="55"/>
  <c r="P25" i="55"/>
  <c r="M25" i="55"/>
  <c r="J25" i="55"/>
  <c r="D23" i="55"/>
  <c r="G29" i="55" s="1"/>
  <c r="F25" i="55"/>
  <c r="E32" i="55"/>
  <c r="P21" i="55"/>
  <c r="M21" i="55"/>
  <c r="J21" i="55"/>
  <c r="F21" i="55"/>
  <c r="G16" i="55"/>
  <c r="J16" i="55" s="1"/>
  <c r="M16" i="55" s="1"/>
  <c r="P16" i="55" s="1"/>
  <c r="F16" i="55"/>
  <c r="E16" i="55"/>
  <c r="G21" i="55" l="1"/>
  <c r="G32" i="55"/>
  <c r="F36" i="55"/>
  <c r="G36" i="55"/>
  <c r="J36" i="55"/>
  <c r="G25" i="55"/>
  <c r="M36" i="55"/>
  <c r="E33" i="55"/>
  <c r="F33" i="55"/>
  <c r="D38" i="55"/>
  <c r="G33" i="55"/>
  <c r="E23" i="55"/>
  <c r="F23" i="55"/>
  <c r="G27" i="55"/>
  <c r="E31" i="55"/>
  <c r="G23" i="55"/>
  <c r="J27" i="55"/>
  <c r="F31" i="55"/>
  <c r="J23" i="55"/>
  <c r="M27" i="55"/>
  <c r="G31" i="55"/>
  <c r="M23" i="55"/>
  <c r="P23" i="55"/>
  <c r="E29" i="55"/>
  <c r="E25" i="55"/>
  <c r="F29" i="55"/>
  <c r="E21" i="55"/>
  <c r="F38" i="55" l="1"/>
  <c r="D40" i="55"/>
  <c r="P38" i="55"/>
  <c r="M38" i="55"/>
  <c r="J38" i="55"/>
  <c r="G38" i="55"/>
  <c r="E38" i="55"/>
  <c r="D36" i="54" l="1"/>
  <c r="P36" i="54" s="1"/>
  <c r="P33" i="54"/>
  <c r="M33" i="54"/>
  <c r="J33" i="54"/>
  <c r="P32" i="54"/>
  <c r="M32" i="54"/>
  <c r="J32" i="54"/>
  <c r="P31" i="54"/>
  <c r="M31" i="54"/>
  <c r="J31" i="54"/>
  <c r="P30" i="54"/>
  <c r="M30" i="54"/>
  <c r="J30" i="54"/>
  <c r="E30" i="54"/>
  <c r="P29" i="54"/>
  <c r="M29" i="54"/>
  <c r="J29" i="54"/>
  <c r="P25" i="54"/>
  <c r="M25" i="54"/>
  <c r="J25" i="54"/>
  <c r="D23" i="54"/>
  <c r="G29" i="54" s="1"/>
  <c r="F25" i="54"/>
  <c r="E32" i="54"/>
  <c r="P21" i="54"/>
  <c r="M21" i="54"/>
  <c r="J21" i="54"/>
  <c r="G16" i="54"/>
  <c r="J16" i="54" s="1"/>
  <c r="M16" i="54" s="1"/>
  <c r="P16" i="54" s="1"/>
  <c r="F16" i="54"/>
  <c r="E16" i="54"/>
  <c r="E36" i="54" l="1"/>
  <c r="E27" i="54"/>
  <c r="F32" i="54"/>
  <c r="G32" i="54"/>
  <c r="F27" i="54"/>
  <c r="D27" i="54"/>
  <c r="D38" i="54" s="1"/>
  <c r="P38" i="54" s="1"/>
  <c r="F30" i="54"/>
  <c r="F21" i="54"/>
  <c r="G21" i="54"/>
  <c r="G30" i="54"/>
  <c r="F36" i="54"/>
  <c r="J36" i="54"/>
  <c r="M36" i="54"/>
  <c r="G36" i="54"/>
  <c r="G25" i="54"/>
  <c r="F23" i="54"/>
  <c r="E31" i="54"/>
  <c r="M23" i="54"/>
  <c r="J23" i="54"/>
  <c r="G31" i="54"/>
  <c r="P23" i="54"/>
  <c r="E29" i="54"/>
  <c r="F33" i="54"/>
  <c r="G33" i="54"/>
  <c r="E23" i="54"/>
  <c r="G23" i="54"/>
  <c r="F31" i="54"/>
  <c r="E25" i="54"/>
  <c r="F29" i="54"/>
  <c r="E33" i="54"/>
  <c r="E21" i="54"/>
  <c r="D40" i="54" l="1"/>
  <c r="P27" i="54"/>
  <c r="M27" i="54"/>
  <c r="G27" i="54"/>
  <c r="J27" i="54"/>
  <c r="J38" i="54"/>
  <c r="M38" i="54"/>
  <c r="G38" i="54"/>
  <c r="E38" i="54"/>
  <c r="F38" i="54"/>
  <c r="J9" i="18" l="1"/>
  <c r="L9" i="18" l="1"/>
  <c r="P25" i="20" l="1"/>
  <c r="P29" i="20"/>
  <c r="P30" i="20"/>
  <c r="P31" i="20"/>
  <c r="P32" i="20"/>
  <c r="P33" i="20"/>
  <c r="P21" i="20"/>
  <c r="M25" i="20"/>
  <c r="M29" i="20"/>
  <c r="M30" i="20"/>
  <c r="M31" i="20"/>
  <c r="M32" i="20"/>
  <c r="M33" i="20"/>
  <c r="M21" i="20"/>
  <c r="D23" i="20" l="1"/>
  <c r="F36" i="20" l="1"/>
  <c r="E36" i="20"/>
  <c r="G21" i="20"/>
  <c r="G33" i="20"/>
  <c r="G31" i="20"/>
  <c r="G29" i="20"/>
  <c r="G23" i="20"/>
  <c r="G25" i="20"/>
  <c r="G32" i="20"/>
  <c r="G30" i="20"/>
  <c r="F27" i="20"/>
  <c r="F25" i="20"/>
  <c r="F31" i="20"/>
  <c r="F32" i="20"/>
  <c r="F23" i="20"/>
  <c r="F33" i="20"/>
  <c r="F21" i="20"/>
  <c r="F30" i="20"/>
  <c r="F29" i="20"/>
  <c r="E27" i="20"/>
  <c r="E25" i="20"/>
  <c r="E31" i="20"/>
  <c r="E32" i="20"/>
  <c r="E23" i="20"/>
  <c r="E33" i="20"/>
  <c r="E29" i="20"/>
  <c r="E21" i="20"/>
  <c r="E30" i="20"/>
  <c r="D27" i="20"/>
  <c r="G27" i="20" s="1"/>
  <c r="P23" i="20"/>
  <c r="M23" i="20"/>
  <c r="E38" i="20"/>
  <c r="D61" i="18"/>
  <c r="F38" i="20" l="1"/>
  <c r="M27" i="20"/>
  <c r="P27" i="20"/>
  <c r="G16" i="18" l="1"/>
  <c r="H16" i="18"/>
  <c r="J21" i="18" l="1"/>
  <c r="J25" i="18"/>
  <c r="C23" i="18" l="1"/>
  <c r="G34" i="18" s="1"/>
  <c r="B23" i="18"/>
  <c r="F34" i="18" s="1"/>
  <c r="J21" i="20"/>
  <c r="J8" i="18"/>
  <c r="L33" i="18"/>
  <c r="L32" i="18"/>
  <c r="L31" i="18"/>
  <c r="L30" i="18"/>
  <c r="L29" i="18"/>
  <c r="L25" i="18"/>
  <c r="L21" i="18"/>
  <c r="D8" i="18"/>
  <c r="E16" i="20"/>
  <c r="F16" i="20"/>
  <c r="G16" i="20"/>
  <c r="J16" i="20" s="1"/>
  <c r="M16" i="20" s="1"/>
  <c r="P16" i="20" s="1"/>
  <c r="D36" i="20"/>
  <c r="G36" i="20" s="1"/>
  <c r="D57" i="18"/>
  <c r="D59" i="18" s="1"/>
  <c r="D62" i="18" s="1"/>
  <c r="J31" i="20"/>
  <c r="J25" i="20"/>
  <c r="J29" i="20"/>
  <c r="J30" i="20"/>
  <c r="J32" i="20"/>
  <c r="J33" i="20"/>
  <c r="N25" i="18"/>
  <c r="N29" i="18"/>
  <c r="N30" i="18"/>
  <c r="N31" i="18"/>
  <c r="N32" i="18"/>
  <c r="N33" i="18"/>
  <c r="J29" i="18"/>
  <c r="J30" i="18"/>
  <c r="J31" i="18"/>
  <c r="J32" i="18"/>
  <c r="J33" i="18"/>
  <c r="D51" i="18"/>
  <c r="J23" i="20"/>
  <c r="L6" i="18"/>
  <c r="J27" i="20"/>
  <c r="D38" i="20" l="1"/>
  <c r="D40" i="20" s="1"/>
  <c r="M36" i="20"/>
  <c r="P36" i="20"/>
  <c r="L7" i="18"/>
  <c r="L36" i="18"/>
  <c r="N36" i="18"/>
  <c r="D23" i="18"/>
  <c r="J36" i="20"/>
  <c r="B27" i="18"/>
  <c r="F27" i="18" s="1"/>
  <c r="F23" i="18"/>
  <c r="F30" i="18"/>
  <c r="F36" i="18"/>
  <c r="F25" i="18"/>
  <c r="F31" i="18"/>
  <c r="F32" i="18"/>
  <c r="F21" i="18"/>
  <c r="F33" i="18"/>
  <c r="F29" i="18"/>
  <c r="C27" i="18"/>
  <c r="G27" i="18" s="1"/>
  <c r="G36" i="18"/>
  <c r="G25" i="18"/>
  <c r="G33" i="18"/>
  <c r="G32" i="18"/>
  <c r="G23" i="18"/>
  <c r="G30" i="18"/>
  <c r="G29" i="18"/>
  <c r="G21" i="18"/>
  <c r="G31" i="18"/>
  <c r="J36" i="18"/>
  <c r="D54" i="18" l="1"/>
  <c r="H21" i="18"/>
  <c r="H23" i="18"/>
  <c r="H34" i="18"/>
  <c r="J38" i="20"/>
  <c r="P38" i="20"/>
  <c r="G38" i="20"/>
  <c r="L8" i="18"/>
  <c r="H31" i="18"/>
  <c r="H33" i="18"/>
  <c r="M38" i="20"/>
  <c r="L10" i="18"/>
  <c r="D56" i="18"/>
  <c r="D60" i="18" s="1"/>
  <c r="H36" i="18"/>
  <c r="J23" i="18"/>
  <c r="H32" i="18"/>
  <c r="H30" i="18"/>
  <c r="H29" i="18"/>
  <c r="D27" i="18"/>
  <c r="J27" i="18" s="1"/>
  <c r="N23" i="18"/>
  <c r="H25" i="18"/>
  <c r="L23" i="18"/>
  <c r="B38" i="18"/>
  <c r="C38" i="18"/>
  <c r="D63" i="18" l="1"/>
  <c r="L27" i="18"/>
  <c r="D38" i="18"/>
  <c r="H27" i="18"/>
  <c r="N27" i="18"/>
  <c r="F38" i="18"/>
  <c r="G38" i="18"/>
  <c r="J38" i="18" l="1"/>
  <c r="D44" i="18"/>
  <c r="D47" i="18" s="1"/>
  <c r="D52" i="18" s="1"/>
  <c r="N38" i="18"/>
  <c r="D40" i="18"/>
  <c r="D42" i="18" s="1"/>
  <c r="H38" i="18"/>
  <c r="L38" i="18"/>
</calcChain>
</file>

<file path=xl/comments1.xml><?xml version="1.0" encoding="utf-8"?>
<comments xmlns="http://schemas.openxmlformats.org/spreadsheetml/2006/main">
  <authors>
    <author>SAC</author>
  </authors>
  <commentList>
    <comment ref="G10" authorId="0">
      <text>
        <r>
          <rPr>
            <b/>
            <sz val="9"/>
            <color indexed="81"/>
            <rFont val="Tahoma"/>
            <family val="2"/>
          </rPr>
          <t>The red triangle indicates a helpful comment.</t>
        </r>
      </text>
    </comment>
  </commentList>
</comments>
</file>

<file path=xl/comments10.xml><?xml version="1.0" encoding="utf-8"?>
<comments xmlns="http://schemas.openxmlformats.org/spreadsheetml/2006/main">
  <authors>
    <author>Kev Bevan</author>
    <author>SAC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Select your farm type from the from Whole farm Benchmarks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 xml:space="preserve">Requires the conversion of rough grazing to the equivalent improved ha's plus seasonal grazing.   See Livestock Production calculator.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 xml:space="preserve">Benchmarks not currently available for cattle and sheep farms (kgLWT)
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kgLWT if beef/sheep farm.  Litres if a dairy farm.</t>
        </r>
      </text>
    </comment>
    <comment ref="A7" authorId="1">
      <text>
        <r>
          <rPr>
            <b/>
            <sz val="9"/>
            <color indexed="81"/>
            <rFont val="Tahoma"/>
            <family val="2"/>
          </rPr>
          <t>Do not include any cereals that are whole cropped, which count as forage.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Use production calculator
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None currently available.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None currently available.</t>
        </r>
      </text>
    </comment>
  </commentList>
</comments>
</file>

<file path=xl/comments2.xml><?xml version="1.0" encoding="utf-8"?>
<comments xmlns="http://schemas.openxmlformats.org/spreadsheetml/2006/main">
  <authors>
    <author>SAC</author>
  </authors>
  <commentLis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3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4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5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6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7.xml><?xml version="1.0" encoding="utf-8"?>
<comments xmlns="http://schemas.openxmlformats.org/spreadsheetml/2006/main">
  <authors>
    <author>SAC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KB: to keep simple will have separte BROP calculators for each farm type;
- specilaist sheep (hard hill)
- LFA specialist beef and sheep
- LFA cattle and sheep
- specialist cereals
- general cropping
- dairy
- lowland mixed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8.xml><?xml version="1.0" encoding="utf-8"?>
<comments xmlns="http://schemas.openxmlformats.org/spreadsheetml/2006/main">
  <authors>
    <author>SAC</author>
  </authors>
  <commentList>
    <comment ref="O13" authorId="0">
      <text>
        <r>
          <rPr>
            <b/>
            <sz val="9"/>
            <color indexed="81"/>
            <rFont val="Tahoma"/>
            <family val="2"/>
          </rPr>
          <t>KB: below gives a quick calculation of COP.  But is not same as COP shown in costings produced by AHDB, QMS, HCC, as theirs applies to individual enterprises.  That takes a lot of extra work.  Idea is to get a whole farm benchmark quickly.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KB: variable and fixed costs from above?? Excludes replacement costs??</t>
        </r>
      </text>
    </comment>
  </commentList>
</comments>
</file>

<file path=xl/comments9.xml><?xml version="1.0" encoding="utf-8"?>
<comments xmlns="http://schemas.openxmlformats.org/spreadsheetml/2006/main">
  <authors>
    <author>Kev Bevan</author>
    <author>SAC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Select your farm type from the from Whole farm Benchmarks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 xml:space="preserve">Requires the conversion of rough grazing to the equivalent improved ha's plus seasonal grazing.   See Livestock Production calculator.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 xml:space="preserve">Benchmarks not currently available for cattle and sheep farms (kgLWT)
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kgLWT if beef/sheep farm.  Litres if a dairy farm.</t>
        </r>
      </text>
    </comment>
    <comment ref="A7" authorId="1">
      <text>
        <r>
          <rPr>
            <b/>
            <sz val="9"/>
            <color indexed="81"/>
            <rFont val="Tahoma"/>
            <family val="2"/>
          </rPr>
          <t>Do not include any cereals that are whole cropped, which count as forage.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Use production calculator
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None currently available.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None currently available.</t>
        </r>
      </text>
    </comment>
  </commentList>
</comments>
</file>

<file path=xl/sharedStrings.xml><?xml version="1.0" encoding="utf-8"?>
<sst xmlns="http://schemas.openxmlformats.org/spreadsheetml/2006/main" count="906" uniqueCount="336">
  <si>
    <t>£</t>
  </si>
  <si>
    <t>ha</t>
  </si>
  <si>
    <t>Overheads</t>
  </si>
  <si>
    <t>Depreciation</t>
  </si>
  <si>
    <t>£/ha</t>
  </si>
  <si>
    <t>Drawings</t>
  </si>
  <si>
    <t>Paid labour</t>
  </si>
  <si>
    <t>Rent &amp; interest</t>
  </si>
  <si>
    <t>£/GLU</t>
  </si>
  <si>
    <t>Farm type</t>
  </si>
  <si>
    <t>Enterprise outputs</t>
  </si>
  <si>
    <t>Other trading income</t>
  </si>
  <si>
    <t>Total Output</t>
  </si>
  <si>
    <t>Total Variable Costs</t>
  </si>
  <si>
    <t>Total Gross Margin</t>
  </si>
  <si>
    <t>Power &amp; machinery</t>
  </si>
  <si>
    <t>Total Fixed Costs</t>
  </si>
  <si>
    <t>Net Profit before Depreciation</t>
  </si>
  <si>
    <t>Cash Needs</t>
  </si>
  <si>
    <t>Surplus (Deficit)</t>
  </si>
  <si>
    <t>Net Profit (Loss)</t>
  </si>
  <si>
    <t>less drawings</t>
  </si>
  <si>
    <t>less total annual loan repayments</t>
  </si>
  <si>
    <t>less total annual HP payments</t>
  </si>
  <si>
    <t>less total annual overdraft interest</t>
  </si>
  <si>
    <t>Surplus to cover debt</t>
  </si>
  <si>
    <t>Total annual debt (interest &amp; capital)</t>
  </si>
  <si>
    <t>Debt Repayment Cover</t>
  </si>
  <si>
    <t>%</t>
  </si>
  <si>
    <t>Bench</t>
  </si>
  <si>
    <t>Whole Farm Benchmarks</t>
  </si>
  <si>
    <t xml:space="preserve">            Per GLU</t>
  </si>
  <si>
    <t xml:space="preserve">      Output Analysis</t>
  </si>
  <si>
    <t>Forage area (incl. whole crop)</t>
  </si>
  <si>
    <t>Total Grazing Livestock Units</t>
  </si>
  <si>
    <t>GLUs</t>
  </si>
  <si>
    <t>Stocking rate</t>
  </si>
  <si>
    <t>GLU/forage ha</t>
  </si>
  <si>
    <t>Herd number (ie, milking herd)</t>
  </si>
  <si>
    <t>head</t>
  </si>
  <si>
    <t>Diff.</t>
  </si>
  <si>
    <t>(of which interest)</t>
  </si>
  <si>
    <t>Yr1</t>
  </si>
  <si>
    <t>Yr2</t>
  </si>
  <si>
    <t xml:space="preserve">     Output Analysis</t>
  </si>
  <si>
    <t>Sheep</t>
  </si>
  <si>
    <t>Rent &amp; interest (see also "rental equivalent")</t>
  </si>
  <si>
    <t>Rent &amp; interest (from above)</t>
  </si>
  <si>
    <t>Plus, seasonal grazings, wintering</t>
  </si>
  <si>
    <t>R+I+G/W</t>
  </si>
  <si>
    <t>R+I+G/W+D</t>
  </si>
  <si>
    <t>TO+OFI</t>
  </si>
  <si>
    <t>EBITDA#</t>
  </si>
  <si>
    <t>By implication, deduct any "profit on sale of asset".</t>
  </si>
  <si>
    <t># Watch! If a significant" loss on sale of asset" in the accounts, add this figure back to calculate the EBITDA.</t>
  </si>
  <si>
    <t>&lt;20%</t>
  </si>
  <si>
    <t>&lt;40%</t>
  </si>
  <si>
    <t>plus regular off-farm income</t>
  </si>
  <si>
    <t>Rental Equivalent including Drawings (C/A)</t>
  </si>
  <si>
    <t>Top 25% performance</t>
  </si>
  <si>
    <t xml:space="preserve">    Per adjusted ha</t>
  </si>
  <si>
    <t>Annual production</t>
  </si>
  <si>
    <t>B =</t>
  </si>
  <si>
    <t>A =</t>
  </si>
  <si>
    <t>ie, Earnings Before Interest, Depreciation and Amortisation</t>
  </si>
  <si>
    <t>p/kg</t>
  </si>
  <si>
    <t>OUTPUT</t>
  </si>
  <si>
    <t>Cows</t>
  </si>
  <si>
    <t>Ewes</t>
  </si>
  <si>
    <t>SFP/SBCS</t>
  </si>
  <si>
    <t>Formulas locked</t>
  </si>
  <si>
    <t>Land, stocking and production data for most recent year only</t>
  </si>
  <si>
    <t>Total adjusted area</t>
  </si>
  <si>
    <t>Total farm area (excl. waste, woods, etc)</t>
  </si>
  <si>
    <t>Cashcrop area (cereals, pots, etc)</t>
  </si>
  <si>
    <t>FAS Benchmarks -</t>
  </si>
  <si>
    <t>Cashcrop area (incl. cereals for own use)</t>
  </si>
  <si>
    <t>GLU</t>
  </si>
  <si>
    <t>- Personal and borrowing data to complete the Debt Repayment Cover and Rental Equivalent.</t>
  </si>
  <si>
    <t>Year Ending</t>
  </si>
  <si>
    <t>Casual</t>
  </si>
  <si>
    <t>LFASS</t>
  </si>
  <si>
    <t>Insurance</t>
  </si>
  <si>
    <t>Must be &gt;1.25 cover (1.45 for pigs, poultry farms)</t>
  </si>
  <si>
    <t>Milk</t>
  </si>
  <si>
    <t>Cattle</t>
  </si>
  <si>
    <t>Production per adj. ha</t>
  </si>
  <si>
    <t>Rental Equivalent</t>
  </si>
  <si>
    <t>C=</t>
  </si>
  <si>
    <t>D=</t>
  </si>
  <si>
    <t>D/C=</t>
  </si>
  <si>
    <t>A/B=</t>
  </si>
  <si>
    <t>E=</t>
  </si>
  <si>
    <t>E/C=</t>
  </si>
  <si>
    <t>eg, net salary of farmer's wife/husband, pensions, rental income</t>
  </si>
  <si>
    <t>includes capital and interest</t>
  </si>
  <si>
    <t>Authorised by:</t>
  </si>
  <si>
    <t>Author: Kev Bevan</t>
  </si>
  <si>
    <t>Version: v1</t>
  </si>
  <si>
    <t>Version</t>
  </si>
  <si>
    <t>Amendments</t>
  </si>
  <si>
    <t>Effective Date</t>
  </si>
  <si>
    <t>Document: FAS 009</t>
  </si>
  <si>
    <t>Dairy</t>
  </si>
  <si>
    <t>Annual milk production</t>
  </si>
  <si>
    <t>litres</t>
  </si>
  <si>
    <t xml:space="preserve">            Per litre</t>
  </si>
  <si>
    <t>p/litre</t>
  </si>
  <si>
    <t>GLU's</t>
  </si>
  <si>
    <t>litres/cow</t>
  </si>
  <si>
    <t>Below summarises changes to previous version (read only!)</t>
  </si>
  <si>
    <t>Specialist Beef</t>
  </si>
  <si>
    <t>Annual meat production</t>
  </si>
  <si>
    <t>kgLWT</t>
  </si>
  <si>
    <t xml:space="preserve">            Per kgLWT</t>
  </si>
  <si>
    <t>p/kgLWT</t>
  </si>
  <si>
    <t>Specialist Sheep</t>
  </si>
  <si>
    <t>Specialist Cereals</t>
  </si>
  <si>
    <t>General Cropping</t>
  </si>
  <si>
    <t>Mixed Cattle &amp; Sheep LFA</t>
  </si>
  <si>
    <t>FBR_PHYSICAL_DATA.FA_ID</t>
  </si>
  <si>
    <t>GO</t>
  </si>
  <si>
    <t>ADJ_HA</t>
  </si>
  <si>
    <t>NO_OF_FARMS</t>
  </si>
  <si>
    <t>Pigs_Poultry</t>
  </si>
  <si>
    <t>Cereals</t>
  </si>
  <si>
    <t>Potatoes</t>
  </si>
  <si>
    <t>Setaside_IC</t>
  </si>
  <si>
    <t>Other_crops</t>
  </si>
  <si>
    <t>SFP</t>
  </si>
  <si>
    <t>Misc_income</t>
  </si>
  <si>
    <t>Ownership_income</t>
  </si>
  <si>
    <t>Total_output</t>
  </si>
  <si>
    <t>Concentrates</t>
  </si>
  <si>
    <t>Roughages_keep</t>
  </si>
  <si>
    <t>Vet_Med</t>
  </si>
  <si>
    <t>SLE</t>
  </si>
  <si>
    <t>Seeds</t>
  </si>
  <si>
    <t>Fert</t>
  </si>
  <si>
    <t>Crop_spray</t>
  </si>
  <si>
    <t>OCE</t>
  </si>
  <si>
    <t>Total_VC</t>
  </si>
  <si>
    <t>Gross_margin</t>
  </si>
  <si>
    <t>Paid_labour</t>
  </si>
  <si>
    <t>Fuel_elect</t>
  </si>
  <si>
    <t>Mach_repairs</t>
  </si>
  <si>
    <t>Mach_depn</t>
  </si>
  <si>
    <t>Crop_contract</t>
  </si>
  <si>
    <t>Other contract</t>
  </si>
  <si>
    <t>Rent_rates</t>
  </si>
  <si>
    <t>Prop_repairs</t>
  </si>
  <si>
    <t>Prop_depn</t>
  </si>
  <si>
    <t>Ownership_exp</t>
  </si>
  <si>
    <t>Misc_Exp</t>
  </si>
  <si>
    <t>Interest</t>
  </si>
  <si>
    <t>Total_FC</t>
  </si>
  <si>
    <t>Net_profit</t>
  </si>
  <si>
    <t>AvgOfP3_Sundry_inc</t>
  </si>
  <si>
    <t>AvgOfP3_Grants</t>
  </si>
  <si>
    <t>AvgOfP3_Sundry_credits</t>
  </si>
  <si>
    <t>Man_Total_output</t>
  </si>
  <si>
    <t>Concs_bot</t>
  </si>
  <si>
    <t>Concs_HG</t>
  </si>
  <si>
    <t>Rough</t>
  </si>
  <si>
    <t>Keep</t>
  </si>
  <si>
    <t>Seed_bot</t>
  </si>
  <si>
    <t>Seed_HG</t>
  </si>
  <si>
    <t>Man_OCE</t>
  </si>
  <si>
    <t>Man_Gross_margin</t>
  </si>
  <si>
    <t>BLSA_Cattle</t>
  </si>
  <si>
    <t>BLSA_Sheep</t>
  </si>
  <si>
    <t>BLSA_Pigs</t>
  </si>
  <si>
    <t>Total_BLSA</t>
  </si>
  <si>
    <t>Levy</t>
  </si>
  <si>
    <t>Hired</t>
  </si>
  <si>
    <t>Family</t>
  </si>
  <si>
    <t>Total_labour</t>
  </si>
  <si>
    <t>Other_contract</t>
  </si>
  <si>
    <t>Leasing</t>
  </si>
  <si>
    <t>Rent_RentalVal</t>
  </si>
  <si>
    <t>IRI</t>
  </si>
  <si>
    <t>Rates</t>
  </si>
  <si>
    <t>Man_Total_FC</t>
  </si>
  <si>
    <t>MII</t>
  </si>
  <si>
    <t>Farmer_Wife</t>
  </si>
  <si>
    <t>Management</t>
  </si>
  <si>
    <t>NFI</t>
  </si>
  <si>
    <t>Ten_Cap</t>
  </si>
  <si>
    <t>Partner lab</t>
  </si>
  <si>
    <t>Family lab</t>
  </si>
  <si>
    <t>DEPN</t>
  </si>
  <si>
    <t>RCBD</t>
  </si>
  <si>
    <t>DSEC2</t>
  </si>
  <si>
    <t>FRENT</t>
  </si>
  <si>
    <t>FBI</t>
  </si>
  <si>
    <t>FA_SAC_FBA_TYPE</t>
  </si>
  <si>
    <t>Order1</t>
  </si>
  <si>
    <t>%_Rough</t>
  </si>
  <si>
    <t>AREA</t>
  </si>
  <si>
    <t>Top 25% 2015 Dairy</t>
  </si>
  <si>
    <t>A</t>
  </si>
  <si>
    <t>Top 25% 2015 Specialist Beef</t>
  </si>
  <si>
    <t>B</t>
  </si>
  <si>
    <t>C</t>
  </si>
  <si>
    <t>Top 25% 2015 Specialist Sheep</t>
  </si>
  <si>
    <t>E</t>
  </si>
  <si>
    <t>Top 25% 2015 Specialist Cereals</t>
  </si>
  <si>
    <t>F</t>
  </si>
  <si>
    <t>Top 25% 2015 General Cropping`</t>
  </si>
  <si>
    <t>G</t>
  </si>
  <si>
    <t>MCS LFA</t>
  </si>
  <si>
    <t>Mixed</t>
  </si>
  <si>
    <t>Top 25% 2015 MCS LFA</t>
  </si>
  <si>
    <t>H</t>
  </si>
  <si>
    <t>Top 25% 2015 Mixed</t>
  </si>
  <si>
    <t>Mixed farms</t>
  </si>
  <si>
    <t>YEAR END</t>
  </si>
  <si>
    <t>ADJ_AREA</t>
  </si>
  <si>
    <t>Year</t>
  </si>
  <si>
    <t>Wheat</t>
  </si>
  <si>
    <t>Barley</t>
  </si>
  <si>
    <t>Oats_MC</t>
  </si>
  <si>
    <t>AvgOfP2_Potatoes</t>
  </si>
  <si>
    <t>AvgOfP2_Potato_LL</t>
  </si>
  <si>
    <t>AvgOfP2_OSR</t>
  </si>
  <si>
    <t>OCC</t>
  </si>
  <si>
    <t>OCCLL</t>
  </si>
  <si>
    <t>Setaside</t>
  </si>
  <si>
    <t>Roots_arable_fodder</t>
  </si>
  <si>
    <t>Hay</t>
  </si>
  <si>
    <t>Silage</t>
  </si>
  <si>
    <t>Grazing</t>
  </si>
  <si>
    <t>Total_area</t>
  </si>
  <si>
    <t>Total_adj_area</t>
  </si>
  <si>
    <t>Forage_area</t>
  </si>
  <si>
    <t>Dairy_cows</t>
  </si>
  <si>
    <t>Rearing_cows</t>
  </si>
  <si>
    <t>Cattle_2+</t>
  </si>
  <si>
    <t>Cattle_1-2</t>
  </si>
  <si>
    <t>Cattle&lt;1</t>
  </si>
  <si>
    <t>Other_sheep</t>
  </si>
  <si>
    <t>Milk_Quota</t>
  </si>
  <si>
    <t>GLU_Cattle</t>
  </si>
  <si>
    <t>GLU_sheep</t>
  </si>
  <si>
    <t>Total_GLU</t>
  </si>
  <si>
    <t>GLU_per_ForHa</t>
  </si>
  <si>
    <t>FA_CLOSING_VALUATION_DATE</t>
  </si>
  <si>
    <t>F_DISTRICT</t>
  </si>
  <si>
    <t>EWE_EQUIVALENTS</t>
  </si>
  <si>
    <t>%Rough</t>
  </si>
  <si>
    <t>TGLU</t>
  </si>
  <si>
    <t>TFA</t>
  </si>
  <si>
    <t>Top 25% Lowground</t>
  </si>
  <si>
    <t>NOT ENOUGH DATA</t>
  </si>
  <si>
    <t>Total Farm Area</t>
  </si>
  <si>
    <t>Total Adjusted area</t>
  </si>
  <si>
    <t>Cash Crop area</t>
  </si>
  <si>
    <t>Forage Area</t>
  </si>
  <si>
    <t>Herd No</t>
  </si>
  <si>
    <t>Top 25% Milk Output</t>
  </si>
  <si>
    <t>No_of_Farms</t>
  </si>
  <si>
    <t>MilkProd</t>
  </si>
  <si>
    <t>DairyCows</t>
  </si>
  <si>
    <t>Winter</t>
  </si>
  <si>
    <t>MilkQTY</t>
  </si>
  <si>
    <t>MilkREV</t>
  </si>
  <si>
    <t>Area</t>
  </si>
  <si>
    <t>£/ton</t>
  </si>
  <si>
    <t>Title: Benchmarker</t>
  </si>
  <si>
    <t>Effective Date: 01/04/2018</t>
  </si>
  <si>
    <t>review Date: 11/03/2019</t>
  </si>
  <si>
    <t>Other trading income (incl. LFASS)</t>
  </si>
  <si>
    <t>Name</t>
  </si>
  <si>
    <t>ie, estimated annual personal and capital spending.</t>
  </si>
  <si>
    <t>Herd size (if dairying)</t>
  </si>
  <si>
    <t>Production per dairy cow</t>
  </si>
  <si>
    <t>kgLWT/adj. ha</t>
  </si>
  <si>
    <t>£/kgLWT</t>
  </si>
  <si>
    <t>Per</t>
  </si>
  <si>
    <t>MacDonald</t>
  </si>
  <si>
    <t xml:space="preserve">Adjusted area farmed </t>
  </si>
  <si>
    <t>Adjusted forage area</t>
  </si>
  <si>
    <t>Specialist beef</t>
  </si>
  <si>
    <t>Upper 25%</t>
  </si>
  <si>
    <t>BPS (and coupled payments)</t>
  </si>
  <si>
    <t>na</t>
  </si>
  <si>
    <t>Benchmarker</t>
  </si>
  <si>
    <t>1. Use this calculator for all farm types.</t>
  </si>
  <si>
    <t>3. The cells in the sheets are colour coded as follows;</t>
  </si>
  <si>
    <t>4. Email any problems to Kev Bevan.</t>
  </si>
  <si>
    <t>5. How to use;</t>
  </si>
  <si>
    <t xml:space="preserve">a. Save file and backup regularly.  </t>
  </si>
  <si>
    <t xml:space="preserve">     figures from your tax accounts into the format required.</t>
  </si>
  <si>
    <r>
      <t xml:space="preserve">- Land, stocking and production (from </t>
    </r>
    <r>
      <rPr>
        <i/>
        <sz val="12"/>
        <rFont val="MS Sans Serif"/>
        <family val="2"/>
      </rPr>
      <t>Livestock Production Calculator</t>
    </r>
    <r>
      <rPr>
        <sz val="12"/>
        <rFont val="MS Sans Serif"/>
        <family val="2"/>
      </rPr>
      <t>).</t>
    </r>
  </si>
  <si>
    <r>
      <t xml:space="preserve">b. Using the farm's tax accounts to complete columns b, c and d.   See </t>
    </r>
    <r>
      <rPr>
        <i/>
        <sz val="12"/>
        <rFont val="MS Sans Serif"/>
        <family val="2"/>
      </rPr>
      <t>Definitions</t>
    </r>
    <r>
      <rPr>
        <sz val="12"/>
        <rFont val="MS Sans Serif"/>
        <family val="2"/>
      </rPr>
      <t xml:space="preserve"> sheet for how to combine</t>
    </r>
  </si>
  <si>
    <t>- The farm's cash needs.</t>
  </si>
  <si>
    <t xml:space="preserve">     Watch!  The following extra data must also be entered here;</t>
  </si>
  <si>
    <t>Data required</t>
  </si>
  <si>
    <t>Definitions</t>
  </si>
  <si>
    <t>The average number of cows, sheep and other stock classes carried in the year converted to GLU's</t>
  </si>
  <si>
    <t>based on feed requirements.</t>
  </si>
  <si>
    <t xml:space="preserve">Sales adjusted for valuation changes less livestock purchases for each enterprise (eg, flock). </t>
  </si>
  <si>
    <t>Includes wayleaves, LFASS and farm diversification activities.</t>
  </si>
  <si>
    <t>BPS &amp; coupled payments</t>
  </si>
  <si>
    <t>Costs of inputs (adjusted for stocks) that directly influence enterprise output (includes; purchased concentrates,</t>
  </si>
  <si>
    <t>roughages, keep, vet &amp; med, seed, fertiliser, sprays and sundries).</t>
  </si>
  <si>
    <t>Total output - variable costs.</t>
  </si>
  <si>
    <t>Covers all wages for hired labour whether employed on a casual or fulltime basis.</t>
  </si>
  <si>
    <t xml:space="preserve">Covers; machinery repairs, fuel &amp; oil, electricity, domestic fuel, contracting, hire, haulage vehicle </t>
  </si>
  <si>
    <t>tax and insurance.</t>
  </si>
  <si>
    <t>subscriptions plus sundries like bank charges.</t>
  </si>
  <si>
    <t>Covers; property repairs, rates, council tax, water, general insurance, professional fees, office, phone, general</t>
  </si>
  <si>
    <t xml:space="preserve">The proportion of the value of machinery, plant and buildings charged as a cost in the trading account to represent </t>
  </si>
  <si>
    <t>how much that asset has "worn out" in the trading year.</t>
  </si>
  <si>
    <t>Rents (excluding keep) plus interest due on bank accounts, HP agreements and loans.</t>
  </si>
  <si>
    <t>Total fixed costs</t>
  </si>
  <si>
    <t>Labour + power &amp; machinery + overheads + depreciation + rent &amp; interest.</t>
  </si>
  <si>
    <t>Net profit</t>
  </si>
  <si>
    <t>Total gross margin - total fixed costs.</t>
  </si>
  <si>
    <t>Cash needs</t>
  </si>
  <si>
    <t>Personal and capital expenditure (including loan and HP repayments).</t>
  </si>
  <si>
    <t>Average Grazing Livestock Units (GLU's)</t>
  </si>
  <si>
    <t>Livestock production</t>
  </si>
  <si>
    <t>Total liquid milk produced in trading year including an estimate of milk fed to own livestock.</t>
  </si>
  <si>
    <t>Used on drystock farms to capture the net liveweight of beef and sheep sold in the trading year.</t>
  </si>
  <si>
    <t>Total output</t>
  </si>
  <si>
    <t>Enterprise outputs + other trading income + BPS &amp; coupled payments.</t>
  </si>
  <si>
    <t>Variable costs</t>
  </si>
  <si>
    <t>Total or farm gross margin</t>
  </si>
  <si>
    <t>Labour</t>
  </si>
  <si>
    <r>
      <t xml:space="preserve">c. </t>
    </r>
    <r>
      <rPr>
        <i/>
        <sz val="12"/>
        <rFont val="MS Sans Serif"/>
        <family val="2"/>
      </rPr>
      <t>Prof_Bench</t>
    </r>
    <r>
      <rPr>
        <sz val="12"/>
        <rFont val="MS Sans Serif"/>
        <family val="2"/>
      </rPr>
      <t xml:space="preserve"> summarises the farm's performance against like Scottish farms (see </t>
    </r>
    <r>
      <rPr>
        <i/>
        <sz val="12"/>
        <rFont val="MS Sans Serif"/>
        <family val="2"/>
      </rPr>
      <t>Whole Farm Benchmarks</t>
    </r>
    <r>
      <rPr>
        <sz val="12"/>
        <rFont val="MS Sans Serif"/>
        <family val="2"/>
      </rPr>
      <t>).</t>
    </r>
  </si>
  <si>
    <t>d. Having looked at overall profitability, the next step is to assess the performance of the individual enterprises in</t>
  </si>
  <si>
    <t xml:space="preserve">    found on their websites.</t>
  </si>
  <si>
    <t xml:space="preserve">    section.  But also remember that QMS and AHDB also produce enterprise benchmarks each byear and can be</t>
  </si>
  <si>
    <t>2. The whole farm benchmarks come from the Scottish Farm Business Survey.</t>
  </si>
  <si>
    <r>
      <t xml:space="preserve">    the business.  </t>
    </r>
    <r>
      <rPr>
        <i/>
        <sz val="12"/>
        <rFont val="MS Sans Serif"/>
        <family val="2"/>
      </rPr>
      <t>Enterprise benchmarks</t>
    </r>
    <r>
      <rPr>
        <sz val="12"/>
        <rFont val="MS Sans Serif"/>
        <family val="2"/>
      </rPr>
      <t xml:space="preserve"> from the Scottish Farm Business Survey can be found in the benchmarking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</si>
</sst>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d/m/yy;@"/>
    <numFmt numFmtId="169" formatCode="_-* #,##0_-;\-* #,##0_-;_-* &quot;-&quot;??_-;_-@_-"/>
    <numFmt numFmtId="170" formatCode="&quot;£&quot;0&quot;/ha&quot;"/>
    <numFmt numFmtId="171" formatCode="&quot;£&quot;0&quot;/tonne&quot;"/>
    <numFmt numFmtId="172" formatCode="0.00&quot;Conf&quot;"/>
    <numFmt numFmtId="173" formatCode="dd/mm/yy"/>
    <numFmt numFmtId="174" formatCode="0&quot;days&quot;"/>
    <numFmt numFmtId="175" formatCode="0.00&quot;fat&quot;"/>
    <numFmt numFmtId="176" formatCode="0.0&quot;ha&quot;"/>
    <numFmt numFmtId="177" formatCode="0&quot;head&quot;"/>
    <numFmt numFmtId="178" formatCode="0.0&quot;head/ha&quot;"/>
    <numFmt numFmtId="179" formatCode="0&quot;kg&quot;"/>
    <numFmt numFmtId="180" formatCode="0&quot;kg/ha&quot;"/>
    <numFmt numFmtId="181" formatCode="0&quot;kg/head&quot;"/>
    <numFmt numFmtId="182" formatCode="0&quot;p/kg&quot;"/>
    <numFmt numFmtId="183" formatCode="0&quot;tonnes&quot;"/>
    <numFmt numFmtId="184" formatCode="0.0&quot;tonnes&quot;"/>
  </numFmts>
  <fonts count="27" x14ac:knownFonts="1">
    <font>
      <sz val="10"/>
      <name val="MS Sans Serif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0"/>
      <name val="Arial"/>
      <family val="2"/>
    </font>
    <font>
      <b/>
      <sz val="20"/>
      <name val="Arial"/>
      <family val="2"/>
    </font>
    <font>
      <b/>
      <u/>
      <sz val="12"/>
      <name val="MS Sans Serif"/>
      <family val="2"/>
    </font>
    <font>
      <i/>
      <sz val="12"/>
      <name val="MS Sans Serif"/>
      <family val="2"/>
    </font>
    <font>
      <b/>
      <sz val="24"/>
      <name val="Arial"/>
      <family val="2"/>
    </font>
    <font>
      <b/>
      <u/>
      <sz val="18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Dashed">
        <color indexed="35"/>
      </left>
      <right style="mediumDashed">
        <color indexed="35"/>
      </right>
      <top style="mediumDashed">
        <color indexed="35"/>
      </top>
      <bottom style="mediumDashed">
        <color indexed="35"/>
      </bottom>
      <diagonal/>
    </border>
  </borders>
  <cellStyleXfs count="47">
    <xf numFmtId="0" fontId="0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6" fillId="0" borderId="0"/>
    <xf numFmtId="0" fontId="8" fillId="0" borderId="0"/>
    <xf numFmtId="0" fontId="18" fillId="0" borderId="0"/>
    <xf numFmtId="43" fontId="19" fillId="0" borderId="0" applyFont="0" applyFill="0" applyBorder="0" applyAlignment="0" applyProtection="0"/>
    <xf numFmtId="0" fontId="19" fillId="0" borderId="0"/>
    <xf numFmtId="0" fontId="3" fillId="5" borderId="0" applyNumberFormat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 applyFill="0" applyBorder="0"/>
    <xf numFmtId="0" fontId="6" fillId="9" borderId="0"/>
    <xf numFmtId="14" fontId="6" fillId="10" borderId="11">
      <protection locked="0"/>
    </xf>
    <xf numFmtId="9" fontId="6" fillId="11" borderId="0">
      <protection locked="0"/>
    </xf>
    <xf numFmtId="2" fontId="24" fillId="0" borderId="0">
      <protection locked="0"/>
    </xf>
    <xf numFmtId="0" fontId="24" fillId="0" borderId="0">
      <protection locked="0"/>
    </xf>
    <xf numFmtId="170" fontId="24" fillId="0" borderId="0"/>
    <xf numFmtId="171" fontId="24" fillId="0" borderId="0"/>
    <xf numFmtId="0" fontId="25" fillId="12" borderId="12">
      <protection locked="0"/>
    </xf>
    <xf numFmtId="0" fontId="6" fillId="10" borderId="11">
      <protection locked="0"/>
    </xf>
    <xf numFmtId="172" fontId="26" fillId="11" borderId="0">
      <protection locked="0"/>
    </xf>
    <xf numFmtId="0" fontId="6" fillId="11" borderId="0">
      <protection locked="0"/>
    </xf>
    <xf numFmtId="173" fontId="26" fillId="11" borderId="0">
      <protection locked="0"/>
    </xf>
    <xf numFmtId="174" fontId="24" fillId="0" borderId="0"/>
    <xf numFmtId="175" fontId="6" fillId="11" borderId="0">
      <protection locked="0"/>
    </xf>
    <xf numFmtId="0" fontId="26" fillId="0" borderId="13">
      <protection locked="0"/>
    </xf>
    <xf numFmtId="0" fontId="6" fillId="10" borderId="0">
      <protection locked="0"/>
    </xf>
    <xf numFmtId="176" fontId="6" fillId="10" borderId="11">
      <protection locked="0"/>
    </xf>
    <xf numFmtId="177" fontId="24" fillId="0" borderId="0"/>
    <xf numFmtId="178" fontId="24" fillId="0" borderId="0"/>
    <xf numFmtId="1" fontId="6" fillId="11" borderId="0">
      <protection locked="0"/>
    </xf>
    <xf numFmtId="179" fontId="6" fillId="10" borderId="0">
      <protection locked="0"/>
    </xf>
    <xf numFmtId="180" fontId="24" fillId="0" borderId="0"/>
    <xf numFmtId="181" fontId="24" fillId="0" borderId="0">
      <protection locked="0"/>
    </xf>
    <xf numFmtId="1" fontId="6" fillId="10" borderId="11">
      <protection locked="0"/>
    </xf>
    <xf numFmtId="0" fontId="6" fillId="10" borderId="11">
      <protection locked="0"/>
    </xf>
    <xf numFmtId="182" fontId="24" fillId="0" borderId="0">
      <protection locked="0"/>
    </xf>
    <xf numFmtId="183" fontId="26" fillId="11" borderId="0">
      <protection locked="0"/>
    </xf>
    <xf numFmtId="184" fontId="6" fillId="0" borderId="0">
      <protection locked="0"/>
    </xf>
  </cellStyleXfs>
  <cellXfs count="158">
    <xf numFmtId="0" fontId="0" fillId="0" borderId="0" xfId="0"/>
    <xf numFmtId="0" fontId="10" fillId="0" borderId="0" xfId="0" applyFont="1"/>
    <xf numFmtId="0" fontId="11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10" fillId="0" borderId="0" xfId="0" quotePrefix="1" applyFont="1"/>
    <xf numFmtId="0" fontId="10" fillId="0" borderId="0" xfId="0" applyFont="1" applyAlignment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" fontId="11" fillId="3" borderId="0" xfId="0" applyNumberFormat="1" applyFont="1" applyFill="1"/>
    <xf numFmtId="0" fontId="11" fillId="3" borderId="0" xfId="0" applyFont="1" applyFill="1"/>
    <xf numFmtId="166" fontId="11" fillId="3" borderId="0" xfId="0" applyNumberFormat="1" applyFont="1" applyFill="1"/>
    <xf numFmtId="1" fontId="11" fillId="0" borderId="0" xfId="0" applyNumberFormat="1" applyFont="1"/>
    <xf numFmtId="1" fontId="10" fillId="3" borderId="0" xfId="0" applyNumberFormat="1" applyFont="1" applyFill="1"/>
    <xf numFmtId="1" fontId="15" fillId="3" borderId="0" xfId="0" applyNumberFormat="1" applyFont="1" applyFill="1"/>
    <xf numFmtId="0" fontId="15" fillId="3" borderId="0" xfId="0" applyFont="1" applyFill="1"/>
    <xf numFmtId="0" fontId="13" fillId="0" borderId="0" xfId="0" applyFont="1"/>
    <xf numFmtId="0" fontId="14" fillId="0" borderId="0" xfId="0" applyFont="1"/>
    <xf numFmtId="0" fontId="12" fillId="0" borderId="0" xfId="0" applyFont="1"/>
    <xf numFmtId="169" fontId="10" fillId="0" borderId="0" xfId="0" applyNumberFormat="1" applyFont="1"/>
    <xf numFmtId="0" fontId="0" fillId="4" borderId="0" xfId="0" applyFill="1"/>
    <xf numFmtId="0" fontId="0" fillId="0" borderId="1" xfId="0" applyFill="1" applyBorder="1"/>
    <xf numFmtId="0" fontId="13" fillId="0" borderId="0" xfId="0" applyFont="1" applyFill="1"/>
    <xf numFmtId="0" fontId="13" fillId="0" borderId="0" xfId="0" quotePrefix="1" applyFont="1" applyFill="1"/>
    <xf numFmtId="0" fontId="11" fillId="0" borderId="0" xfId="0" applyFont="1" applyFill="1"/>
    <xf numFmtId="0" fontId="10" fillId="0" borderId="0" xfId="0" applyFont="1" applyFill="1"/>
    <xf numFmtId="166" fontId="10" fillId="0" borderId="0" xfId="0" applyNumberFormat="1" applyFont="1" applyFill="1"/>
    <xf numFmtId="3" fontId="10" fillId="0" borderId="0" xfId="0" applyNumberFormat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0" xfId="0" quotePrefix="1" applyFont="1" applyFill="1" applyAlignment="1">
      <alignment horizontal="center"/>
    </xf>
    <xf numFmtId="9" fontId="11" fillId="0" borderId="0" xfId="0" applyNumberFormat="1" applyFont="1" applyFill="1"/>
    <xf numFmtId="3" fontId="11" fillId="0" borderId="0" xfId="0" applyNumberFormat="1" applyFont="1" applyFill="1"/>
    <xf numFmtId="9" fontId="10" fillId="0" borderId="0" xfId="0" applyNumberFormat="1" applyFont="1" applyFill="1"/>
    <xf numFmtId="1" fontId="11" fillId="0" borderId="0" xfId="0" applyNumberFormat="1" applyFont="1" applyFill="1"/>
    <xf numFmtId="169" fontId="11" fillId="0" borderId="0" xfId="6" applyNumberFormat="1" applyFont="1" applyFill="1"/>
    <xf numFmtId="3" fontId="10" fillId="4" borderId="0" xfId="0" applyNumberFormat="1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3" fontId="10" fillId="4" borderId="0" xfId="0" applyNumberFormat="1" applyFont="1" applyFill="1" applyBorder="1" applyAlignment="1" applyProtection="1">
      <alignment horizontal="right"/>
      <protection locked="0"/>
    </xf>
    <xf numFmtId="3" fontId="10" fillId="0" borderId="0" xfId="0" applyNumberFormat="1" applyFont="1" applyFill="1" applyAlignment="1">
      <alignment horizontal="right"/>
    </xf>
    <xf numFmtId="0" fontId="4" fillId="0" borderId="0" xfId="7" applyFont="1"/>
    <xf numFmtId="0" fontId="7" fillId="0" borderId="0" xfId="0" applyFont="1" applyFill="1"/>
    <xf numFmtId="169" fontId="11" fillId="0" borderId="0" xfId="9" applyNumberFormat="1" applyFont="1" applyFill="1"/>
    <xf numFmtId="169" fontId="11" fillId="0" borderId="0" xfId="10" applyNumberFormat="1" applyFont="1" applyFill="1"/>
    <xf numFmtId="1" fontId="22" fillId="6" borderId="10" xfId="11" applyNumberFormat="1" applyFont="1" applyFill="1" applyBorder="1" applyAlignment="1">
      <alignment horizontal="center"/>
    </xf>
    <xf numFmtId="0" fontId="23" fillId="7" borderId="10" xfId="12" applyFont="1" applyFill="1" applyBorder="1" applyAlignment="1">
      <alignment horizontal="center"/>
    </xf>
    <xf numFmtId="1" fontId="0" fillId="0" borderId="0" xfId="0" applyNumberFormat="1"/>
    <xf numFmtId="0" fontId="3" fillId="5" borderId="0" xfId="8"/>
    <xf numFmtId="1" fontId="3" fillId="5" borderId="0" xfId="8" applyNumberFormat="1"/>
    <xf numFmtId="0" fontId="2" fillId="5" borderId="0" xfId="8" applyFont="1"/>
    <xf numFmtId="1" fontId="10" fillId="0" borderId="0" xfId="0" applyNumberFormat="1" applyFont="1" applyFill="1"/>
    <xf numFmtId="1" fontId="10" fillId="0" borderId="0" xfId="0" quotePrefix="1" applyNumberFormat="1" applyFont="1" applyFill="1" applyAlignment="1">
      <alignment horizontal="center"/>
    </xf>
    <xf numFmtId="0" fontId="22" fillId="6" borderId="10" xfId="11" applyFont="1" applyFill="1" applyBorder="1" applyAlignment="1">
      <alignment horizontal="center"/>
    </xf>
    <xf numFmtId="0" fontId="23" fillId="7" borderId="10" xfId="13" applyFont="1" applyFill="1" applyBorder="1" applyAlignment="1">
      <alignment horizontal="center"/>
    </xf>
    <xf numFmtId="0" fontId="0" fillId="8" borderId="0" xfId="0" applyFill="1"/>
    <xf numFmtId="166" fontId="0" fillId="8" borderId="0" xfId="0" applyNumberFormat="1" applyFill="1"/>
    <xf numFmtId="1" fontId="0" fillId="8" borderId="0" xfId="0" applyNumberFormat="1" applyFill="1"/>
    <xf numFmtId="0" fontId="20" fillId="5" borderId="0" xfId="8" applyFont="1"/>
    <xf numFmtId="0" fontId="4" fillId="8" borderId="0" xfId="0" applyFont="1" applyFill="1"/>
    <xf numFmtId="0" fontId="17" fillId="0" borderId="0" xfId="0" applyFont="1"/>
    <xf numFmtId="0" fontId="11" fillId="0" borderId="0" xfId="0" quotePrefix="1" applyFont="1"/>
    <xf numFmtId="0" fontId="13" fillId="2" borderId="0" xfId="0" applyFont="1" applyFill="1" applyProtection="1"/>
    <xf numFmtId="0" fontId="16" fillId="2" borderId="0" xfId="0" applyFont="1" applyFill="1" applyProtection="1"/>
    <xf numFmtId="0" fontId="16" fillId="0" borderId="0" xfId="0" applyFont="1" applyProtection="1"/>
    <xf numFmtId="0" fontId="10" fillId="2" borderId="0" xfId="0" applyFont="1" applyFill="1" applyProtection="1"/>
    <xf numFmtId="0" fontId="10" fillId="0" borderId="0" xfId="0" applyFont="1" applyProtection="1"/>
    <xf numFmtId="0" fontId="10" fillId="2" borderId="2" xfId="0" applyFont="1" applyFill="1" applyBorder="1" applyProtection="1"/>
    <xf numFmtId="0" fontId="10" fillId="2" borderId="3" xfId="0" applyFont="1" applyFill="1" applyBorder="1" applyProtection="1"/>
    <xf numFmtId="0" fontId="10" fillId="2" borderId="3" xfId="0" applyFont="1" applyFill="1" applyBorder="1" applyAlignment="1" applyProtection="1">
      <alignment horizontal="right"/>
    </xf>
    <xf numFmtId="0" fontId="10" fillId="2" borderId="4" xfId="0" applyFont="1" applyFill="1" applyBorder="1" applyProtection="1"/>
    <xf numFmtId="0" fontId="10" fillId="2" borderId="5" xfId="0" applyFont="1" applyFill="1" applyBorder="1" applyProtection="1"/>
    <xf numFmtId="0" fontId="10" fillId="2" borderId="0" xfId="0" applyFont="1" applyFill="1" applyBorder="1" applyProtection="1"/>
    <xf numFmtId="3" fontId="10" fillId="2" borderId="0" xfId="0" applyNumberFormat="1" applyFont="1" applyFill="1" applyBorder="1" applyProtection="1"/>
    <xf numFmtId="1" fontId="10" fillId="2" borderId="0" xfId="0" applyNumberFormat="1" applyFont="1" applyFill="1" applyBorder="1" applyProtection="1"/>
    <xf numFmtId="0" fontId="10" fillId="2" borderId="6" xfId="0" applyFont="1" applyFill="1" applyBorder="1" applyProtection="1"/>
    <xf numFmtId="2" fontId="10" fillId="2" borderId="0" xfId="0" applyNumberFormat="1" applyFont="1" applyFill="1" applyBorder="1" applyProtection="1"/>
    <xf numFmtId="0" fontId="10" fillId="0" borderId="0" xfId="0" applyFont="1" applyFill="1" applyBorder="1" applyProtection="1"/>
    <xf numFmtId="0" fontId="10" fillId="0" borderId="6" xfId="0" applyFont="1" applyFill="1" applyBorder="1" applyProtection="1"/>
    <xf numFmtId="166" fontId="10" fillId="2" borderId="0" xfId="0" applyNumberFormat="1" applyFont="1" applyFill="1" applyBorder="1" applyProtection="1"/>
    <xf numFmtId="0" fontId="10" fillId="2" borderId="7" xfId="0" applyFont="1" applyFill="1" applyBorder="1" applyProtection="1"/>
    <xf numFmtId="0" fontId="10" fillId="2" borderId="8" xfId="0" applyFont="1" applyFill="1" applyBorder="1" applyProtection="1"/>
    <xf numFmtId="166" fontId="10" fillId="2" borderId="8" xfId="0" applyNumberFormat="1" applyFont="1" applyFill="1" applyBorder="1" applyProtection="1"/>
    <xf numFmtId="167" fontId="10" fillId="2" borderId="8" xfId="0" applyNumberFormat="1" applyFont="1" applyFill="1" applyBorder="1" applyProtection="1"/>
    <xf numFmtId="0" fontId="10" fillId="2" borderId="8" xfId="0" applyFont="1" applyFill="1" applyBorder="1" applyAlignment="1" applyProtection="1">
      <alignment horizontal="left"/>
    </xf>
    <xf numFmtId="0" fontId="10" fillId="2" borderId="9" xfId="0" applyFont="1" applyFill="1" applyBorder="1" applyProtection="1"/>
    <xf numFmtId="3" fontId="10" fillId="2" borderId="0" xfId="0" applyNumberFormat="1" applyFont="1" applyFill="1" applyProtection="1"/>
    <xf numFmtId="0" fontId="11" fillId="2" borderId="0" xfId="0" applyFont="1" applyFill="1" applyProtection="1"/>
    <xf numFmtId="3" fontId="11" fillId="2" borderId="0" xfId="0" applyNumberFormat="1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right"/>
    </xf>
    <xf numFmtId="0" fontId="11" fillId="2" borderId="2" xfId="0" applyFont="1" applyFill="1" applyBorder="1" applyAlignment="1" applyProtection="1">
      <alignment horizontal="right"/>
    </xf>
    <xf numFmtId="0" fontId="11" fillId="2" borderId="3" xfId="0" applyFont="1" applyFill="1" applyBorder="1" applyProtection="1"/>
    <xf numFmtId="0" fontId="11" fillId="2" borderId="3" xfId="0" applyFont="1" applyFill="1" applyBorder="1" applyAlignment="1" applyProtection="1">
      <alignment horizontal="right"/>
    </xf>
    <xf numFmtId="0" fontId="11" fillId="0" borderId="0" xfId="0" applyFont="1" applyProtection="1"/>
    <xf numFmtId="0" fontId="10" fillId="2" borderId="0" xfId="0" applyFont="1" applyFill="1" applyAlignment="1" applyProtection="1">
      <alignment horizontal="right"/>
    </xf>
    <xf numFmtId="0" fontId="10" fillId="2" borderId="5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0" fillId="2" borderId="6" xfId="0" applyFont="1" applyFill="1" applyBorder="1" applyAlignment="1" applyProtection="1">
      <alignment horizontal="right"/>
    </xf>
    <xf numFmtId="0" fontId="10" fillId="2" borderId="2" xfId="0" applyFont="1" applyFill="1" applyBorder="1" applyAlignment="1" applyProtection="1">
      <alignment horizontal="right"/>
    </xf>
    <xf numFmtId="0" fontId="10" fillId="2" borderId="3" xfId="0" applyFont="1" applyFill="1" applyBorder="1" applyAlignment="1" applyProtection="1">
      <alignment horizontal="center"/>
    </xf>
    <xf numFmtId="0" fontId="10" fillId="2" borderId="4" xfId="0" applyFont="1" applyFill="1" applyBorder="1" applyAlignment="1" applyProtection="1">
      <alignment horizontal="right"/>
    </xf>
    <xf numFmtId="168" fontId="10" fillId="2" borderId="5" xfId="0" applyNumberFormat="1" applyFont="1" applyFill="1" applyBorder="1" applyAlignment="1" applyProtection="1">
      <alignment horizontal="center"/>
    </xf>
    <xf numFmtId="168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/>
    </xf>
    <xf numFmtId="3" fontId="10" fillId="2" borderId="5" xfId="0" applyNumberFormat="1" applyFont="1" applyFill="1" applyBorder="1" applyProtection="1"/>
    <xf numFmtId="1" fontId="11" fillId="2" borderId="5" xfId="0" applyNumberFormat="1" applyFont="1" applyFill="1" applyBorder="1" applyProtection="1"/>
    <xf numFmtId="1" fontId="11" fillId="2" borderId="6" xfId="0" applyNumberFormat="1" applyFont="1" applyFill="1" applyBorder="1" applyProtection="1"/>
    <xf numFmtId="9" fontId="11" fillId="2" borderId="5" xfId="0" applyNumberFormat="1" applyFont="1" applyFill="1" applyBorder="1" applyProtection="1"/>
    <xf numFmtId="9" fontId="11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3" fontId="11" fillId="2" borderId="0" xfId="0" applyNumberFormat="1" applyFont="1" applyFill="1" applyProtection="1"/>
    <xf numFmtId="9" fontId="10" fillId="2" borderId="5" xfId="0" applyNumberFormat="1" applyFont="1" applyFill="1" applyBorder="1" applyProtection="1"/>
    <xf numFmtId="9" fontId="10" fillId="2" borderId="0" xfId="0" applyNumberFormat="1" applyFont="1" applyFill="1" applyBorder="1" applyProtection="1"/>
    <xf numFmtId="1" fontId="10" fillId="2" borderId="5" xfId="0" applyNumberFormat="1" applyFont="1" applyFill="1" applyBorder="1" applyProtection="1"/>
    <xf numFmtId="0" fontId="15" fillId="2" borderId="0" xfId="0" applyFont="1" applyFill="1" applyProtection="1"/>
    <xf numFmtId="3" fontId="15" fillId="2" borderId="0" xfId="0" applyNumberFormat="1" applyFont="1" applyFill="1" applyProtection="1"/>
    <xf numFmtId="9" fontId="10" fillId="0" borderId="0" xfId="0" applyNumberFormat="1" applyFont="1" applyFill="1" applyBorder="1" applyAlignment="1" applyProtection="1">
      <alignment horizontal="right"/>
    </xf>
    <xf numFmtId="1" fontId="10" fillId="0" borderId="0" xfId="0" applyNumberFormat="1" applyFont="1" applyFill="1" applyBorder="1" applyAlignment="1" applyProtection="1">
      <alignment horizontal="right"/>
    </xf>
    <xf numFmtId="1" fontId="10" fillId="0" borderId="6" xfId="0" applyNumberFormat="1" applyFont="1" applyFill="1" applyBorder="1" applyAlignment="1" applyProtection="1">
      <alignment horizontal="right"/>
    </xf>
    <xf numFmtId="9" fontId="11" fillId="2" borderId="7" xfId="0" applyNumberFormat="1" applyFont="1" applyFill="1" applyBorder="1" applyProtection="1"/>
    <xf numFmtId="9" fontId="11" fillId="2" borderId="8" xfId="0" applyNumberFormat="1" applyFont="1" applyFill="1" applyBorder="1" applyProtection="1"/>
    <xf numFmtId="1" fontId="11" fillId="2" borderId="7" xfId="0" applyNumberFormat="1" applyFont="1" applyFill="1" applyBorder="1" applyProtection="1"/>
    <xf numFmtId="1" fontId="11" fillId="2" borderId="9" xfId="0" applyNumberFormat="1" applyFont="1" applyFill="1" applyBorder="1" applyProtection="1"/>
    <xf numFmtId="0" fontId="11" fillId="2" borderId="0" xfId="0" applyFont="1" applyFill="1" applyBorder="1" applyProtection="1"/>
    <xf numFmtId="0" fontId="11" fillId="2" borderId="7" xfId="0" applyFont="1" applyFill="1" applyBorder="1" applyProtection="1"/>
    <xf numFmtId="3" fontId="11" fillId="2" borderId="8" xfId="0" applyNumberFormat="1" applyFont="1" applyFill="1" applyBorder="1" applyProtection="1"/>
    <xf numFmtId="0" fontId="11" fillId="2" borderId="8" xfId="0" applyFont="1" applyFill="1" applyBorder="1" applyProtection="1"/>
    <xf numFmtId="0" fontId="11" fillId="2" borderId="5" xfId="0" applyFont="1" applyFill="1" applyBorder="1" applyProtection="1"/>
    <xf numFmtId="3" fontId="11" fillId="2" borderId="0" xfId="0" applyNumberFormat="1" applyFont="1" applyFill="1" applyBorder="1" applyProtection="1"/>
    <xf numFmtId="0" fontId="11" fillId="2" borderId="0" xfId="0" applyFont="1" applyFill="1" applyBorder="1" applyAlignment="1" applyProtection="1">
      <alignment horizontal="center"/>
    </xf>
    <xf numFmtId="0" fontId="11" fillId="2" borderId="6" xfId="0" applyFont="1" applyFill="1" applyBorder="1" applyProtection="1"/>
    <xf numFmtId="2" fontId="11" fillId="2" borderId="0" xfId="0" applyNumberFormat="1" applyFont="1" applyFill="1" applyBorder="1" applyProtection="1"/>
    <xf numFmtId="0" fontId="5" fillId="2" borderId="5" xfId="0" applyFont="1" applyFill="1" applyBorder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  <xf numFmtId="0" fontId="5" fillId="0" borderId="0" xfId="0" applyFont="1" applyProtection="1"/>
    <xf numFmtId="0" fontId="0" fillId="0" borderId="0" xfId="0" applyProtection="1"/>
    <xf numFmtId="168" fontId="10" fillId="4" borderId="0" xfId="0" quotePrefix="1" applyNumberFormat="1" applyFont="1" applyFill="1" applyAlignment="1" applyProtection="1">
      <alignment horizontal="right"/>
      <protection locked="0"/>
    </xf>
    <xf numFmtId="3" fontId="10" fillId="4" borderId="0" xfId="0" applyNumberFormat="1" applyFont="1" applyFill="1" applyProtection="1">
      <protection locked="0"/>
    </xf>
    <xf numFmtId="3" fontId="11" fillId="4" borderId="0" xfId="0" applyNumberFormat="1" applyFont="1" applyFill="1" applyProtection="1">
      <protection locked="0"/>
    </xf>
    <xf numFmtId="3" fontId="15" fillId="4" borderId="0" xfId="0" applyNumberFormat="1" applyFont="1" applyFill="1" applyProtection="1">
      <protection locked="0"/>
    </xf>
    <xf numFmtId="166" fontId="10" fillId="4" borderId="0" xfId="0" applyNumberFormat="1" applyFont="1" applyFill="1" applyBorder="1" applyProtection="1">
      <protection locked="0"/>
    </xf>
    <xf numFmtId="0" fontId="10" fillId="4" borderId="0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1" fillId="4" borderId="4" xfId="0" applyFont="1" applyFill="1" applyBorder="1" applyProtection="1">
      <protection locked="0"/>
    </xf>
    <xf numFmtId="9" fontId="11" fillId="4" borderId="0" xfId="0" applyNumberFormat="1" applyFont="1" applyFill="1" applyBorder="1" applyProtection="1">
      <protection locked="0"/>
    </xf>
    <xf numFmtId="9" fontId="11" fillId="2" borderId="0" xfId="0" applyNumberFormat="1" applyFont="1" applyFill="1" applyBorder="1" applyProtection="1">
      <protection locked="0"/>
    </xf>
    <xf numFmtId="1" fontId="11" fillId="4" borderId="0" xfId="0" applyNumberFormat="1" applyFont="1" applyFill="1" applyBorder="1" applyProtection="1">
      <protection locked="0"/>
    </xf>
    <xf numFmtId="1" fontId="11" fillId="2" borderId="0" xfId="0" applyNumberFormat="1" applyFont="1" applyFill="1" applyBorder="1" applyProtection="1">
      <protection locked="0"/>
    </xf>
    <xf numFmtId="1" fontId="11" fillId="4" borderId="6" xfId="0" applyNumberFormat="1" applyFont="1" applyFill="1" applyBorder="1" applyProtection="1">
      <protection locked="0"/>
    </xf>
    <xf numFmtId="1" fontId="11" fillId="2" borderId="6" xfId="0" applyNumberFormat="1" applyFont="1" applyFill="1" applyBorder="1" applyProtection="1">
      <protection locked="0"/>
    </xf>
    <xf numFmtId="0" fontId="10" fillId="4" borderId="5" xfId="0" applyFont="1" applyFill="1" applyBorder="1" applyAlignment="1" applyProtection="1">
      <alignment horizontal="center"/>
      <protection locked="0"/>
    </xf>
  </cellXfs>
  <cellStyles count="47">
    <cellStyle name="20% - Accent1" xfId="8" builtinId="30"/>
    <cellStyle name="Comma" xfId="6" builtinId="3"/>
    <cellStyle name="Comma 2" xfId="1"/>
    <cellStyle name="Comma 3" xfId="9"/>
    <cellStyle name="Comma 4" xfId="10"/>
    <cellStyle name="Currency 2" xfId="2"/>
    <cellStyle name="Currency0" xfId="18"/>
    <cellStyle name="Formulae" xfId="19"/>
    <cellStyle name="INPUT DATE" xfId="20"/>
    <cellStyle name="INPUT%" xfId="21"/>
    <cellStyle name="INPUT.00" xfId="22"/>
    <cellStyle name="INPUT£" xfId="23"/>
    <cellStyle name="INPUT£/ha" xfId="24"/>
    <cellStyle name="INPUT£/tonne" xfId="25"/>
    <cellStyle name="INPUTCalculate" xfId="26"/>
    <cellStyle name="INPUTcash" xfId="27"/>
    <cellStyle name="InputConf" xfId="28"/>
    <cellStyle name="INPUTCurrency" xfId="29"/>
    <cellStyle name="INPUTDate" xfId="30"/>
    <cellStyle name="InputDays" xfId="31"/>
    <cellStyle name="InputFat" xfId="32"/>
    <cellStyle name="INPUTgen" xfId="33"/>
    <cellStyle name="INPUTgeneral" xfId="34"/>
    <cellStyle name="INPUTha" xfId="35"/>
    <cellStyle name="INPUThead" xfId="36"/>
    <cellStyle name="INPUThead/ha" xfId="37"/>
    <cellStyle name="INPUTInteger" xfId="38"/>
    <cellStyle name="INPUTkg" xfId="39"/>
    <cellStyle name="INPUTkg/ha" xfId="40"/>
    <cellStyle name="INPUTkg/head" xfId="41"/>
    <cellStyle name="INPUTnum0" xfId="42"/>
    <cellStyle name="INPUTnum0.00" xfId="43"/>
    <cellStyle name="INPUTp/kg" xfId="44"/>
    <cellStyle name="INPUTtonnes" xfId="45"/>
    <cellStyle name="INPUTtonnes/ha" xfId="46"/>
    <cellStyle name="Normal" xfId="0" builtinId="0"/>
    <cellStyle name="Normal 2" xfId="3"/>
    <cellStyle name="Normal 3" xfId="4"/>
    <cellStyle name="Normal 3 2" xfId="17"/>
    <cellStyle name="Normal 4" xfId="5"/>
    <cellStyle name="Normal 5" xfId="7"/>
    <cellStyle name="Normal 5 2" xfId="15"/>
    <cellStyle name="Normal 6" xfId="14"/>
    <cellStyle name="Normal 6 2" xfId="16"/>
    <cellStyle name="Normal_ManagementAC Summary" xfId="12"/>
    <cellStyle name="Normal_MilkOutput Summary" xfId="13"/>
    <cellStyle name="Normal_Sheet1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142967</xdr:rowOff>
    </xdr:from>
    <xdr:to>
      <xdr:col>4</xdr:col>
      <xdr:colOff>272262</xdr:colOff>
      <xdr:row>31</xdr:row>
      <xdr:rowOff>152492</xdr:rowOff>
    </xdr:to>
    <xdr:sp macro="" textlink="">
      <xdr:nvSpPr>
        <xdr:cNvPr id="61443" name="PowerPlusWaterMarkObject492521265"/>
        <xdr:cNvSpPr>
          <a:spLocks noChangeArrowheads="1" noChangeShapeType="1" noTextEdit="1"/>
        </xdr:cNvSpPr>
      </xdr:nvSpPr>
      <xdr:spPr bwMode="auto">
        <a:xfrm rot="18900000">
          <a:off x="0" y="4514942"/>
          <a:ext cx="7368387" cy="4953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GB" sz="100" spc="0">
            <a:ln>
              <a:noFill/>
            </a:ln>
            <a:solidFill>
              <a:srgbClr val="C0C0C0">
                <a:alpha val="50000"/>
              </a:srgbClr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0</xdr:colOff>
      <xdr:row>24</xdr:row>
      <xdr:rowOff>0</xdr:rowOff>
    </xdr:from>
    <xdr:ext cx="640904" cy="5632022"/>
    <xdr:sp macro="" textlink="">
      <xdr:nvSpPr>
        <xdr:cNvPr id="8" name="TextBox 7"/>
        <xdr:cNvSpPr txBox="1"/>
      </xdr:nvSpPr>
      <xdr:spPr>
        <a:xfrm rot="13279350">
          <a:off x="2238375" y="3724275"/>
          <a:ext cx="640904" cy="5632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t">
          <a:noAutofit/>
        </a:bodyPr>
        <a:lstStyle/>
        <a:p>
          <a:r>
            <a:rPr lang="en-GB" sz="4000">
              <a:solidFill>
                <a:schemeClr val="bg1">
                  <a:lumMod val="95000"/>
                </a:schemeClr>
              </a:solidFill>
            </a:rPr>
            <a:t>uncontrolledwhenprinted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5064</xdr:colOff>
      <xdr:row>2</xdr:row>
      <xdr:rowOff>179983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3750" y="0"/>
          <a:ext cx="1761897" cy="7620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11</xdr:col>
      <xdr:colOff>539522</xdr:colOff>
      <xdr:row>3</xdr:row>
      <xdr:rowOff>150878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0" y="0"/>
          <a:ext cx="1761897" cy="7620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5064</xdr:colOff>
      <xdr:row>2</xdr:row>
      <xdr:rowOff>179983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3750" y="0"/>
          <a:ext cx="1761897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12</xdr:col>
      <xdr:colOff>539522</xdr:colOff>
      <xdr:row>3</xdr:row>
      <xdr:rowOff>150878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9188" y="0"/>
          <a:ext cx="1761897" cy="762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6450" y="0"/>
          <a:ext cx="1079086" cy="1475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231362</xdr:colOff>
      <xdr:row>6</xdr:row>
      <xdr:rowOff>141860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0"/>
          <a:ext cx="1079087" cy="1475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Work\RBU%20work\Projects%201415\2.%20FSS%20project\AyrMarsh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sulting\SS\FAS\QA\2%20FAS%20User%20Guides\FRBS_calculators\20160822_BROPA_vs1_complete_DW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Data"/>
      <sheetName val="FixedCostCalculator"/>
      <sheetName val="sH12"/>
      <sheetName val="Spcow12"/>
      <sheetName val="Grass12"/>
      <sheetName val="EnterpriseTemplates"/>
      <sheetName val="SucklerTemplate"/>
      <sheetName val="EweTemplate"/>
      <sheetName val="IntensiveBeefTemplate"/>
      <sheetName val="ExtensiveBeefTemplate"/>
      <sheetName val="LambTemplate"/>
      <sheetName val="O. References"/>
      <sheetName val="Listings"/>
      <sheetName val="myListBox"/>
      <sheetName val="Sh11"/>
      <sheetName val="SpCow"/>
      <sheetName val="Grass11"/>
      <sheetName val="Sheep10"/>
      <sheetName val="Cows10"/>
      <sheetName val="Grass10"/>
    </sheetNames>
    <sheetDataSet>
      <sheetData sheetId="0"/>
      <sheetData sheetId="1">
        <row r="7">
          <cell r="A7" t="str">
            <v>JournalTop</v>
          </cell>
          <cell r="D7" t="str">
            <v>Description</v>
          </cell>
          <cell r="E7" t="str">
            <v>Date</v>
          </cell>
          <cell r="F7" t="str">
            <v>Transaction</v>
          </cell>
          <cell r="G7" t="str">
            <v>Number</v>
          </cell>
          <cell r="H7" t="str">
            <v>Value</v>
          </cell>
          <cell r="I7" t="str">
            <v>Weight</v>
          </cell>
          <cell r="J7" t="str">
            <v>Enterprise</v>
          </cell>
          <cell r="K7" t="str">
            <v>Class</v>
          </cell>
          <cell r="L7" t="str">
            <v>SubClass</v>
          </cell>
          <cell r="M7" t="str">
            <v>Promar</v>
          </cell>
          <cell r="N7" t="str">
            <v>Deadweight</v>
          </cell>
          <cell r="O7" t="str">
            <v>£</v>
          </cell>
          <cell r="P7" t="str">
            <v>DefaultWt</v>
          </cell>
          <cell r="Q7" t="str">
            <v>Fat</v>
          </cell>
          <cell r="R7" t="str">
            <v>Conf</v>
          </cell>
          <cell r="S7" t="str">
            <v>PerKg</v>
          </cell>
          <cell r="T7" t="str">
            <v>jdays</v>
          </cell>
          <cell r="U7" t="str">
            <v>TotalDead</v>
          </cell>
          <cell r="V7" t="str">
            <v>SumConf</v>
          </cell>
          <cell r="W7" t="str">
            <v>SumFat</v>
          </cell>
          <cell r="X7" t="str">
            <v>Last</v>
          </cell>
          <cell r="Y7" t="str">
            <v>Edge</v>
          </cell>
          <cell r="Z7">
            <v>40269</v>
          </cell>
          <cell r="AC7">
            <v>40299</v>
          </cell>
          <cell r="AF7">
            <v>40330</v>
          </cell>
          <cell r="AI7">
            <v>40360</v>
          </cell>
          <cell r="AL7">
            <v>40391</v>
          </cell>
          <cell r="AO7">
            <v>40422</v>
          </cell>
          <cell r="AR7">
            <v>40452</v>
          </cell>
          <cell r="AU7">
            <v>40483</v>
          </cell>
        </row>
        <row r="8">
          <cell r="D8" t="str">
            <v>Client**</v>
          </cell>
          <cell r="E8" t="str">
            <v>Marshall</v>
          </cell>
          <cell r="I8" t="str">
            <v>Farmed area</v>
          </cell>
          <cell r="K8" t="str">
            <v>Ha</v>
          </cell>
          <cell r="L8" t="str">
            <v>Farm Type</v>
          </cell>
          <cell r="M8" t="str">
            <v>Y</v>
          </cell>
          <cell r="N8" t="str">
            <v>Soil type</v>
          </cell>
          <cell r="O8" t="str">
            <v>Y</v>
          </cell>
          <cell r="P8" t="str">
            <v>SlurrySystem</v>
          </cell>
          <cell r="Q8" t="str">
            <v>Y</v>
          </cell>
          <cell r="R8" t="str">
            <v>Forestry area (if available)</v>
          </cell>
        </row>
        <row r="9">
          <cell r="D9" t="str">
            <v>Address</v>
          </cell>
          <cell r="E9" t="str">
            <v>Mains of Tig</v>
          </cell>
          <cell r="I9" t="str">
            <v>Leys</v>
          </cell>
          <cell r="K9">
            <v>33.6</v>
          </cell>
          <cell r="L9" t="str">
            <v>Mainly Suckler</v>
          </cell>
          <cell r="N9" t="str">
            <v>Clay</v>
          </cell>
          <cell r="P9" t="str">
            <v>Splashplate</v>
          </cell>
          <cell r="Q9" t="str">
            <v>Y</v>
          </cell>
          <cell r="S9" t="str">
            <v xml:space="preserve">Please enter the hectares of forestry in the each of the following categories: </v>
          </cell>
        </row>
        <row r="10">
          <cell r="I10" t="str">
            <v>Permanent</v>
          </cell>
          <cell r="K10">
            <v>88.4</v>
          </cell>
          <cell r="L10" t="str">
            <v>Beef Finishing</v>
          </cell>
          <cell r="N10" t="str">
            <v>Sand</v>
          </cell>
          <cell r="O10" t="str">
            <v>Y</v>
          </cell>
          <cell r="P10" t="str">
            <v>Dribble bar</v>
          </cell>
          <cell r="Q10" t="str">
            <v>Y</v>
          </cell>
          <cell r="T10" t="str">
            <v>&lt; 20 years</v>
          </cell>
          <cell r="U10" t="str">
            <v>&gt; 20 years</v>
          </cell>
        </row>
        <row r="11">
          <cell r="D11" t="str">
            <v>County**</v>
          </cell>
          <cell r="E11" t="str">
            <v>Scotland South West</v>
          </cell>
          <cell r="I11" t="str">
            <v>Rough</v>
          </cell>
          <cell r="K11">
            <v>5</v>
          </cell>
          <cell r="L11" t="str">
            <v>Mainly Sheep</v>
          </cell>
          <cell r="N11" t="str">
            <v>Peat</v>
          </cell>
          <cell r="P11" t="str">
            <v>Inject</v>
          </cell>
          <cell r="S11" t="str">
            <v>Broad leaf</v>
          </cell>
          <cell r="T11">
            <v>0</v>
          </cell>
          <cell r="U11">
            <v>0</v>
          </cell>
        </row>
        <row r="12">
          <cell r="D12" t="str">
            <v>Post Code**</v>
          </cell>
          <cell r="E12" t="str">
            <v>KA26</v>
          </cell>
          <cell r="I12" t="str">
            <v>Arable</v>
          </cell>
          <cell r="K12">
            <v>14</v>
          </cell>
          <cell r="L12" t="str">
            <v>Mainly Arable</v>
          </cell>
          <cell r="N12" t="str">
            <v>Other Mineral Soil</v>
          </cell>
          <cell r="S12" t="str">
            <v>Conifer</v>
          </cell>
          <cell r="T12">
            <v>0</v>
          </cell>
          <cell r="U12">
            <v>0</v>
          </cell>
        </row>
        <row r="13">
          <cell r="D13" t="str">
            <v>Telephone</v>
          </cell>
          <cell r="I13" t="str">
            <v>Farmed Area</v>
          </cell>
          <cell r="K13">
            <v>141</v>
          </cell>
          <cell r="L13" t="str">
            <v>Mixed Livestock</v>
          </cell>
          <cell r="M13" t="str">
            <v>Y</v>
          </cell>
          <cell r="S13" t="str">
            <v>Total area (ha):</v>
          </cell>
          <cell r="T13">
            <v>0</v>
          </cell>
          <cell r="U13">
            <v>0</v>
          </cell>
        </row>
        <row r="14">
          <cell r="D14" t="str">
            <v>Latest account Year End</v>
          </cell>
          <cell r="E14">
            <v>40512</v>
          </cell>
          <cell r="L14" t="str">
            <v>LFA Status (Y/N)</v>
          </cell>
          <cell r="M14" t="str">
            <v>Y</v>
          </cell>
          <cell r="N14" t="str">
            <v>Changes to Grass Management?</v>
          </cell>
        </row>
        <row r="15">
          <cell r="D15" t="str">
            <v>LMR**</v>
          </cell>
          <cell r="E15">
            <v>50453</v>
          </cell>
          <cell r="L15" t="str">
            <v>Organic (Y/N)</v>
          </cell>
          <cell r="M15" t="str">
            <v>N</v>
          </cell>
        </row>
        <row r="16">
          <cell r="D16" t="str">
            <v>TopEdge</v>
          </cell>
        </row>
        <row r="17">
          <cell r="A17" t="str">
            <v>EnterpriseCows10</v>
          </cell>
          <cell r="D17" t="str">
            <v>Cows10</v>
          </cell>
          <cell r="E17" t="str">
            <v>Environmental</v>
          </cell>
          <cell r="F17" t="str">
            <v>Y</v>
          </cell>
          <cell r="G17" t="str">
            <v>System</v>
          </cell>
          <cell r="H17" t="str">
            <v>SucklerUplandSpringStore[52]</v>
          </cell>
          <cell r="J17" t="str">
            <v>Cows10</v>
          </cell>
          <cell r="K17" t="str">
            <v>01</v>
          </cell>
          <cell r="L17" t="str">
            <v>Suckler</v>
          </cell>
          <cell r="N17" t="str">
            <v>CombineGroupCode</v>
          </cell>
          <cell r="O17">
            <v>0</v>
          </cell>
        </row>
        <row r="18">
          <cell r="A18" t="str">
            <v>Cows10Female,40118</v>
          </cell>
          <cell r="D18" t="str">
            <v>Year Starts</v>
          </cell>
          <cell r="E18">
            <v>40118</v>
          </cell>
          <cell r="J18" t="str">
            <v>Cows10</v>
          </cell>
          <cell r="L18" t="str">
            <v>Female</v>
          </cell>
        </row>
        <row r="19">
          <cell r="A19" t="str">
            <v>NumberCows10FemaleMated,</v>
          </cell>
          <cell r="D19" t="str">
            <v>Cows to bull</v>
          </cell>
          <cell r="F19" t="str">
            <v>Number</v>
          </cell>
          <cell r="G19">
            <v>120</v>
          </cell>
          <cell r="H19" t="str">
            <v>EBV's? y/n</v>
          </cell>
          <cell r="I19" t="str">
            <v>Y</v>
          </cell>
          <cell r="J19" t="str">
            <v>Cows10</v>
          </cell>
          <cell r="K19" t="str">
            <v>Female</v>
          </cell>
          <cell r="L19" t="str">
            <v>Mated</v>
          </cell>
        </row>
        <row r="20">
          <cell r="A20" t="str">
            <v>BreedOfSireCows10,</v>
          </cell>
          <cell r="D20" t="str">
            <v>Bull</v>
          </cell>
          <cell r="F20" t="str">
            <v>BreedOfSire</v>
          </cell>
          <cell r="G20" t="str">
            <v>CH</v>
          </cell>
          <cell r="H20" t="str">
            <v>Average Cost</v>
          </cell>
          <cell r="I20">
            <v>2500</v>
          </cell>
          <cell r="J20" t="str">
            <v>Cows10</v>
          </cell>
        </row>
        <row r="21">
          <cell r="A21" t="str">
            <v>BreedOfDamCows10,</v>
          </cell>
          <cell r="D21" t="str">
            <v>Cow</v>
          </cell>
          <cell r="F21" t="str">
            <v>BreedOfDam</v>
          </cell>
          <cell r="G21" t="str">
            <v>AA/SH</v>
          </cell>
          <cell r="J21" t="str">
            <v>Cows10</v>
          </cell>
        </row>
        <row r="22">
          <cell r="A22" t="str">
            <v>BarrenCows10FemaleBarren,</v>
          </cell>
          <cell r="F22" t="str">
            <v>Barren</v>
          </cell>
          <cell r="G22">
            <v>9</v>
          </cell>
          <cell r="J22" t="str">
            <v>Cows10</v>
          </cell>
          <cell r="K22" t="str">
            <v>Female</v>
          </cell>
          <cell r="L22" t="str">
            <v>Barren</v>
          </cell>
        </row>
        <row r="23">
          <cell r="A23" t="str">
            <v>Cows10,</v>
          </cell>
          <cell r="D23" t="str">
            <v>Cows</v>
          </cell>
          <cell r="J23" t="str">
            <v>Cows10</v>
          </cell>
        </row>
        <row r="24">
          <cell r="A24" t="str">
            <v>OpenCows10Female750,40118</v>
          </cell>
          <cell r="D24" t="str">
            <v>Females Calved or to calve this year</v>
          </cell>
          <cell r="E24">
            <v>40118</v>
          </cell>
          <cell r="F24" t="str">
            <v>Open</v>
          </cell>
          <cell r="G24">
            <v>105</v>
          </cell>
          <cell r="H24">
            <v>78750</v>
          </cell>
          <cell r="I24">
            <v>68250</v>
          </cell>
          <cell r="J24" t="str">
            <v>Cows10</v>
          </cell>
          <cell r="K24" t="str">
            <v>Female</v>
          </cell>
          <cell r="M24">
            <v>750</v>
          </cell>
          <cell r="N24">
            <v>650</v>
          </cell>
          <cell r="O24" t="str">
            <v>default open value &amp; weight</v>
          </cell>
        </row>
        <row r="25">
          <cell r="A25" t="str">
            <v>TransInCows10FemaleReplacement,0</v>
          </cell>
          <cell r="C25" t="str">
            <v>.</v>
          </cell>
          <cell r="D25" t="str">
            <v>To bull</v>
          </cell>
          <cell r="E25">
            <v>0</v>
          </cell>
          <cell r="F25" t="str">
            <v>TransIn</v>
          </cell>
          <cell r="G25">
            <v>0</v>
          </cell>
          <cell r="H25">
            <v>0</v>
          </cell>
          <cell r="I25">
            <v>0</v>
          </cell>
          <cell r="J25" t="str">
            <v>Cows10</v>
          </cell>
          <cell r="K25" t="str">
            <v>Female</v>
          </cell>
          <cell r="L25" t="str">
            <v>Replacement</v>
          </cell>
          <cell r="M25">
            <v>750</v>
          </cell>
          <cell r="N25">
            <v>500</v>
          </cell>
        </row>
        <row r="26">
          <cell r="A26" t="str">
            <v>PurchaseCows10FemaleBreeding,0</v>
          </cell>
          <cell r="C26" t="str">
            <v>.</v>
          </cell>
          <cell r="E26">
            <v>0</v>
          </cell>
          <cell r="F26" t="str">
            <v>Purchase</v>
          </cell>
          <cell r="G26">
            <v>0</v>
          </cell>
          <cell r="H26">
            <v>0</v>
          </cell>
          <cell r="I26">
            <v>0</v>
          </cell>
          <cell r="J26" t="str">
            <v>Cows10</v>
          </cell>
          <cell r="K26" t="str">
            <v>Female</v>
          </cell>
          <cell r="L26" t="str">
            <v>Breeding</v>
          </cell>
          <cell r="M26">
            <v>750</v>
          </cell>
          <cell r="N26">
            <v>500</v>
          </cell>
        </row>
        <row r="27">
          <cell r="A27" t="str">
            <v>PurchaseCows10FemaleBreeding,40330</v>
          </cell>
          <cell r="C27" t="str">
            <v>.</v>
          </cell>
          <cell r="E27">
            <v>40330</v>
          </cell>
          <cell r="F27" t="str">
            <v>Purchase</v>
          </cell>
          <cell r="G27">
            <v>15</v>
          </cell>
          <cell r="H27">
            <v>13500</v>
          </cell>
          <cell r="I27">
            <v>7500</v>
          </cell>
          <cell r="J27" t="str">
            <v>Cows10</v>
          </cell>
          <cell r="K27" t="str">
            <v>Female</v>
          </cell>
          <cell r="L27" t="str">
            <v>Breeding</v>
          </cell>
          <cell r="M27">
            <v>900</v>
          </cell>
          <cell r="N27">
            <v>500</v>
          </cell>
        </row>
        <row r="28">
          <cell r="A28" t="str">
            <v>DeathCows10FemaleBefore,0</v>
          </cell>
          <cell r="D28" t="str">
            <v>Deaths before calving</v>
          </cell>
          <cell r="E28">
            <v>0</v>
          </cell>
          <cell r="F28" t="str">
            <v>Death</v>
          </cell>
          <cell r="G28">
            <v>0</v>
          </cell>
          <cell r="I28">
            <v>0</v>
          </cell>
          <cell r="J28" t="str">
            <v>Cows10</v>
          </cell>
          <cell r="K28" t="str">
            <v>Female</v>
          </cell>
          <cell r="L28" t="str">
            <v>Before</v>
          </cell>
        </row>
        <row r="29">
          <cell r="A29" t="str">
            <v>DeathCows10FemaleAfter,0</v>
          </cell>
          <cell r="D29" t="str">
            <v>Deaths after calving</v>
          </cell>
          <cell r="E29">
            <v>0</v>
          </cell>
          <cell r="F29" t="str">
            <v>Death</v>
          </cell>
          <cell r="G29">
            <v>0</v>
          </cell>
          <cell r="I29">
            <v>0</v>
          </cell>
          <cell r="J29" t="str">
            <v>Cows10</v>
          </cell>
          <cell r="K29" t="str">
            <v>Female</v>
          </cell>
          <cell r="L29" t="str">
            <v>After</v>
          </cell>
        </row>
        <row r="30">
          <cell r="A30" t="str">
            <v>SaleCows10FemaleDisposal,0</v>
          </cell>
          <cell r="E30">
            <v>0</v>
          </cell>
          <cell r="F30" t="str">
            <v>Sale</v>
          </cell>
          <cell r="G30">
            <v>0</v>
          </cell>
          <cell r="H30">
            <v>0</v>
          </cell>
          <cell r="I30">
            <v>0</v>
          </cell>
          <cell r="J30" t="str">
            <v>Cows10</v>
          </cell>
          <cell r="K30" t="str">
            <v>Female</v>
          </cell>
          <cell r="L30" t="str">
            <v>Disposal</v>
          </cell>
          <cell r="M30">
            <v>600</v>
          </cell>
          <cell r="N30">
            <v>600</v>
          </cell>
        </row>
        <row r="31">
          <cell r="A31" t="str">
            <v>TransOutCows10FemaleDisposal,40330</v>
          </cell>
          <cell r="E31">
            <v>40330</v>
          </cell>
          <cell r="F31" t="str">
            <v>TransOut</v>
          </cell>
          <cell r="G31">
            <v>5</v>
          </cell>
          <cell r="H31">
            <v>3750</v>
          </cell>
          <cell r="I31">
            <v>3000</v>
          </cell>
          <cell r="J31" t="str">
            <v>Cows10</v>
          </cell>
          <cell r="K31" t="str">
            <v>Female</v>
          </cell>
          <cell r="L31" t="str">
            <v>Disposal</v>
          </cell>
          <cell r="M31">
            <v>750</v>
          </cell>
          <cell r="N31">
            <v>600</v>
          </cell>
        </row>
        <row r="32">
          <cell r="A32" t="str">
            <v>SaleCows10FemaleBreeding,40330</v>
          </cell>
          <cell r="E32">
            <v>40330</v>
          </cell>
          <cell r="F32" t="str">
            <v>Sale</v>
          </cell>
          <cell r="G32">
            <v>9</v>
          </cell>
          <cell r="H32">
            <v>5400</v>
          </cell>
          <cell r="I32">
            <v>4500</v>
          </cell>
          <cell r="J32" t="str">
            <v>Cows10</v>
          </cell>
          <cell r="K32" t="str">
            <v>Female</v>
          </cell>
          <cell r="L32" t="str">
            <v>Breeding</v>
          </cell>
          <cell r="M32">
            <v>600</v>
          </cell>
          <cell r="N32">
            <v>500</v>
          </cell>
        </row>
        <row r="33">
          <cell r="A33" t="str">
            <v>TransOutCows10FemaleBreeding,0</v>
          </cell>
          <cell r="E33">
            <v>0</v>
          </cell>
          <cell r="F33" t="str">
            <v>TransOut</v>
          </cell>
          <cell r="G33">
            <v>0</v>
          </cell>
          <cell r="H33">
            <v>0</v>
          </cell>
          <cell r="I33">
            <v>0</v>
          </cell>
          <cell r="J33" t="str">
            <v>Cows10</v>
          </cell>
          <cell r="K33" t="str">
            <v>Female</v>
          </cell>
          <cell r="L33" t="str">
            <v>Breeding</v>
          </cell>
          <cell r="M33">
            <v>600</v>
          </cell>
          <cell r="N33">
            <v>500</v>
          </cell>
        </row>
        <row r="34">
          <cell r="A34" t="str">
            <v>CloseCows10Female750,40695</v>
          </cell>
          <cell r="D34" t="str">
            <v>Females Calved or to calve next year</v>
          </cell>
          <cell r="E34">
            <v>40695</v>
          </cell>
          <cell r="F34" t="str">
            <v>Close</v>
          </cell>
          <cell r="G34">
            <v>106</v>
          </cell>
          <cell r="H34">
            <v>79500</v>
          </cell>
          <cell r="I34">
            <v>68900</v>
          </cell>
          <cell r="J34" t="str">
            <v>Cows10</v>
          </cell>
          <cell r="K34" t="str">
            <v>Female</v>
          </cell>
          <cell r="M34">
            <v>750</v>
          </cell>
          <cell r="N34">
            <v>650</v>
          </cell>
        </row>
        <row r="35">
          <cell r="A35" t="str">
            <v>AverageFemaleNoCows10,</v>
          </cell>
          <cell r="F35" t="str">
            <v>AverageFemaleNo</v>
          </cell>
          <cell r="G35">
            <v>105.63258232235702</v>
          </cell>
          <cell r="J35" t="str">
            <v>Cows10</v>
          </cell>
        </row>
        <row r="36">
          <cell r="A36" t="str">
            <v>Cows10,</v>
          </cell>
          <cell r="D36" t="str">
            <v>StockBulls</v>
          </cell>
          <cell r="J36" t="str">
            <v>Cows10</v>
          </cell>
        </row>
        <row r="37">
          <cell r="A37" t="str">
            <v>OpenCows10Male1500,40118</v>
          </cell>
          <cell r="E37">
            <v>40118</v>
          </cell>
          <cell r="F37" t="str">
            <v>Open</v>
          </cell>
          <cell r="G37">
            <v>6</v>
          </cell>
          <cell r="H37">
            <v>9000</v>
          </cell>
          <cell r="I37">
            <v>4200</v>
          </cell>
          <cell r="J37" t="str">
            <v>Cows10</v>
          </cell>
          <cell r="K37" t="str">
            <v>Male</v>
          </cell>
          <cell r="M37">
            <v>1500</v>
          </cell>
          <cell r="N37">
            <v>700</v>
          </cell>
          <cell r="O37" t="str">
            <v>default open value &amp; weight</v>
          </cell>
        </row>
        <row r="38">
          <cell r="A38" t="str">
            <v>PurchaseCows10MaleReplacement,0</v>
          </cell>
          <cell r="E38">
            <v>0</v>
          </cell>
          <cell r="F38" t="str">
            <v>Purchase</v>
          </cell>
          <cell r="G38">
            <v>0</v>
          </cell>
          <cell r="H38">
            <v>0</v>
          </cell>
          <cell r="I38">
            <v>0</v>
          </cell>
          <cell r="J38" t="str">
            <v>Cows10</v>
          </cell>
          <cell r="K38" t="str">
            <v>Male</v>
          </cell>
          <cell r="L38" t="str">
            <v>Replacement</v>
          </cell>
          <cell r="N38">
            <v>700</v>
          </cell>
        </row>
        <row r="39">
          <cell r="A39" t="str">
            <v>TransInCows10MaleReplacement,0</v>
          </cell>
          <cell r="E39">
            <v>0</v>
          </cell>
          <cell r="F39" t="str">
            <v>TransIn</v>
          </cell>
          <cell r="G39">
            <v>0</v>
          </cell>
          <cell r="H39">
            <v>0</v>
          </cell>
          <cell r="I39">
            <v>0</v>
          </cell>
          <cell r="J39" t="str">
            <v>Cows10</v>
          </cell>
          <cell r="K39" t="str">
            <v>Male</v>
          </cell>
          <cell r="L39" t="str">
            <v>Replacement</v>
          </cell>
          <cell r="N39">
            <v>700</v>
          </cell>
        </row>
        <row r="40">
          <cell r="A40" t="str">
            <v>DeathCows10Male,0</v>
          </cell>
          <cell r="E40">
            <v>0</v>
          </cell>
          <cell r="F40" t="str">
            <v>Death</v>
          </cell>
          <cell r="G40">
            <v>0</v>
          </cell>
          <cell r="I40">
            <v>0</v>
          </cell>
          <cell r="J40" t="str">
            <v>Cows10</v>
          </cell>
          <cell r="K40" t="str">
            <v>Male</v>
          </cell>
          <cell r="N40">
            <v>700</v>
          </cell>
        </row>
        <row r="41">
          <cell r="A41" t="str">
            <v>TransOutCows10MaleBreeding,0</v>
          </cell>
          <cell r="E41">
            <v>0</v>
          </cell>
          <cell r="F41" t="str">
            <v>TransOut</v>
          </cell>
          <cell r="G41">
            <v>0</v>
          </cell>
          <cell r="H41">
            <v>0</v>
          </cell>
          <cell r="I41">
            <v>0</v>
          </cell>
          <cell r="J41" t="str">
            <v>Cows10</v>
          </cell>
          <cell r="K41" t="str">
            <v>Male</v>
          </cell>
          <cell r="L41" t="str">
            <v>Breeding</v>
          </cell>
          <cell r="N41">
            <v>700</v>
          </cell>
        </row>
        <row r="42">
          <cell r="A42" t="str">
            <v>SaleCows10MaleDisposal,0</v>
          </cell>
          <cell r="E42">
            <v>0</v>
          </cell>
          <cell r="F42" t="str">
            <v>Sale</v>
          </cell>
          <cell r="G42">
            <v>0</v>
          </cell>
          <cell r="H42">
            <v>0</v>
          </cell>
          <cell r="I42">
            <v>0</v>
          </cell>
          <cell r="J42" t="str">
            <v>Cows10</v>
          </cell>
          <cell r="K42" t="str">
            <v>Male</v>
          </cell>
          <cell r="L42" t="str">
            <v>Disposal</v>
          </cell>
          <cell r="N42">
            <v>700</v>
          </cell>
        </row>
        <row r="43">
          <cell r="A43" t="str">
            <v>CloseCows10Male1300,40695</v>
          </cell>
          <cell r="D43" t="str">
            <v>Closing Values from default</v>
          </cell>
          <cell r="E43">
            <v>40695</v>
          </cell>
          <cell r="F43" t="str">
            <v>Close</v>
          </cell>
          <cell r="G43">
            <v>6</v>
          </cell>
          <cell r="H43">
            <v>7800</v>
          </cell>
          <cell r="I43">
            <v>4200</v>
          </cell>
          <cell r="J43" t="str">
            <v>Cows10</v>
          </cell>
          <cell r="K43" t="str">
            <v>Male</v>
          </cell>
          <cell r="M43">
            <v>1300</v>
          </cell>
          <cell r="N43">
            <v>700</v>
          </cell>
          <cell r="O43" t="str">
            <v>default close value &amp; weight</v>
          </cell>
        </row>
        <row r="44">
          <cell r="A44" t="str">
            <v>Cows10,</v>
          </cell>
          <cell r="D44" t="str">
            <v>Calves</v>
          </cell>
          <cell r="J44" t="str">
            <v>Cows10</v>
          </cell>
        </row>
        <row r="45">
          <cell r="E45" t="str">
            <v>Progeny open calc</v>
          </cell>
          <cell r="G45" t="str">
            <v>Number</v>
          </cell>
          <cell r="H45" t="str">
            <v>Value</v>
          </cell>
          <cell r="I45" t="str">
            <v>weight</v>
          </cell>
          <cell r="J45" t="str">
            <v>Cows10</v>
          </cell>
        </row>
        <row r="46">
          <cell r="E46" t="str">
            <v>Steer/Bulls</v>
          </cell>
          <cell r="G46">
            <v>0</v>
          </cell>
          <cell r="H46">
            <v>0</v>
          </cell>
          <cell r="I46">
            <v>0</v>
          </cell>
          <cell r="J46" t="str">
            <v>Cows10</v>
          </cell>
        </row>
        <row r="47">
          <cell r="E47" t="str">
            <v>Heifers</v>
          </cell>
          <cell r="G47">
            <v>0</v>
          </cell>
          <cell r="H47">
            <v>0</v>
          </cell>
          <cell r="I47">
            <v>0</v>
          </cell>
          <cell r="J47" t="str">
            <v>Cows10</v>
          </cell>
        </row>
        <row r="48">
          <cell r="E48" t="str">
            <v>Calves</v>
          </cell>
          <cell r="G48">
            <v>0</v>
          </cell>
          <cell r="H48">
            <v>0</v>
          </cell>
          <cell r="I48">
            <v>0</v>
          </cell>
          <cell r="J48" t="str">
            <v>Cows10</v>
          </cell>
        </row>
        <row r="49">
          <cell r="E49" t="str">
            <v>Overall</v>
          </cell>
          <cell r="G49">
            <v>0</v>
          </cell>
          <cell r="H49">
            <v>0</v>
          </cell>
          <cell r="I49">
            <v>0</v>
          </cell>
          <cell r="J49" t="str">
            <v>Cows10</v>
          </cell>
        </row>
        <row r="50">
          <cell r="A50" t="str">
            <v>OpenCows10Progenydefault open value &amp; weight,40118</v>
          </cell>
          <cell r="D50" t="str">
            <v>AtFoot</v>
          </cell>
          <cell r="E50">
            <v>40118</v>
          </cell>
          <cell r="F50" t="str">
            <v>Open</v>
          </cell>
          <cell r="G50">
            <v>0</v>
          </cell>
          <cell r="H50">
            <v>0</v>
          </cell>
          <cell r="I50">
            <v>0</v>
          </cell>
          <cell r="J50" t="str">
            <v>Cows10</v>
          </cell>
          <cell r="K50" t="str">
            <v>Progeny</v>
          </cell>
          <cell r="M50">
            <v>150</v>
          </cell>
          <cell r="N50">
            <v>75</v>
          </cell>
          <cell r="O50" t="str">
            <v>default open value &amp; weight</v>
          </cell>
        </row>
        <row r="51">
          <cell r="A51" t="str">
            <v>PurchaseCows10ProgenyFoster,40269</v>
          </cell>
          <cell r="D51" t="str">
            <v>Foster</v>
          </cell>
          <cell r="E51">
            <v>40269</v>
          </cell>
          <cell r="F51" t="str">
            <v>Purchase</v>
          </cell>
          <cell r="G51">
            <v>2</v>
          </cell>
          <cell r="H51">
            <v>50</v>
          </cell>
          <cell r="I51">
            <v>140</v>
          </cell>
          <cell r="J51" t="str">
            <v>Cows10</v>
          </cell>
          <cell r="K51" t="str">
            <v>Progeny</v>
          </cell>
          <cell r="L51" t="str">
            <v>Foster</v>
          </cell>
          <cell r="M51" t="str">
            <v>Progeny Open Calculator</v>
          </cell>
        </row>
        <row r="52">
          <cell r="A52" t="str">
            <v>PurchaseCows10ProgenyAtFoot,0</v>
          </cell>
          <cell r="D52" t="str">
            <v>AtFoot</v>
          </cell>
          <cell r="E52">
            <v>0</v>
          </cell>
          <cell r="F52" t="str">
            <v>Purchase</v>
          </cell>
          <cell r="G52">
            <v>0</v>
          </cell>
          <cell r="H52">
            <v>0</v>
          </cell>
          <cell r="I52">
            <v>0</v>
          </cell>
          <cell r="J52" t="str">
            <v>Cows10</v>
          </cell>
          <cell r="K52" t="str">
            <v>Progeny</v>
          </cell>
          <cell r="L52" t="str">
            <v>AtFoot</v>
          </cell>
        </row>
        <row r="53">
          <cell r="A53" t="str">
            <v>TransInCows10ProgenyFoster,0</v>
          </cell>
          <cell r="E53">
            <v>0</v>
          </cell>
          <cell r="F53" t="str">
            <v>TransIn</v>
          </cell>
          <cell r="G53">
            <v>0</v>
          </cell>
          <cell r="H53">
            <v>0</v>
          </cell>
          <cell r="I53">
            <v>0</v>
          </cell>
          <cell r="J53" t="str">
            <v>Cows10</v>
          </cell>
          <cell r="K53" t="str">
            <v>Progeny</v>
          </cell>
          <cell r="L53" t="str">
            <v>Foster</v>
          </cell>
        </row>
        <row r="54">
          <cell r="A54" t="str">
            <v>TransInCows10ProgenyAtFoot,0</v>
          </cell>
          <cell r="D54" t="str">
            <v>AtFoot</v>
          </cell>
          <cell r="E54">
            <v>0</v>
          </cell>
          <cell r="F54" t="str">
            <v>TransIn</v>
          </cell>
          <cell r="G54">
            <v>0</v>
          </cell>
          <cell r="H54">
            <v>0</v>
          </cell>
          <cell r="I54">
            <v>0</v>
          </cell>
          <cell r="J54" t="str">
            <v>Cows10</v>
          </cell>
          <cell r="K54" t="str">
            <v>Progeny</v>
          </cell>
          <cell r="L54" t="str">
            <v>AtFoot</v>
          </cell>
        </row>
        <row r="55">
          <cell r="A55" t="str">
            <v>Cows10ProgenyFirstBirth,40275</v>
          </cell>
          <cell r="D55" t="str">
            <v>First Calving</v>
          </cell>
          <cell r="E55">
            <v>40275</v>
          </cell>
          <cell r="J55" t="str">
            <v>Cows10</v>
          </cell>
          <cell r="K55" t="str">
            <v>Progeny</v>
          </cell>
          <cell r="L55" t="str">
            <v>FirstBirth</v>
          </cell>
        </row>
        <row r="56">
          <cell r="A56" t="str">
            <v>BirthCows10ProgenyMidBirth,40296</v>
          </cell>
          <cell r="D56" t="str">
            <v>Mid Calving(Calves Born Dead/Alive)</v>
          </cell>
          <cell r="E56">
            <v>40296</v>
          </cell>
          <cell r="F56" t="str">
            <v>Birth</v>
          </cell>
          <cell r="G56">
            <v>107</v>
          </cell>
          <cell r="I56">
            <v>5350</v>
          </cell>
          <cell r="J56" t="str">
            <v>Cows10</v>
          </cell>
          <cell r="K56" t="str">
            <v>Progeny</v>
          </cell>
          <cell r="L56" t="str">
            <v>MidBirth</v>
          </cell>
        </row>
        <row r="57">
          <cell r="A57" t="str">
            <v>Cows10ProgenyLastBirth,40380</v>
          </cell>
          <cell r="D57" t="str">
            <v>Last Birth</v>
          </cell>
          <cell r="E57">
            <v>40380</v>
          </cell>
          <cell r="J57" t="str">
            <v>Cows10</v>
          </cell>
          <cell r="K57" t="str">
            <v>Progeny</v>
          </cell>
          <cell r="L57" t="str">
            <v>LastBirth</v>
          </cell>
        </row>
        <row r="58">
          <cell r="A58" t="str">
            <v>BornDeadCows10ProgenyAtFoot,40269</v>
          </cell>
          <cell r="D58" t="str">
            <v>Born Dead (within 24hours)</v>
          </cell>
          <cell r="E58">
            <v>40269</v>
          </cell>
          <cell r="F58" t="str">
            <v>BornDead</v>
          </cell>
          <cell r="G58">
            <v>2</v>
          </cell>
          <cell r="J58" t="str">
            <v>Cows10</v>
          </cell>
          <cell r="K58" t="str">
            <v>Progeny</v>
          </cell>
          <cell r="L58" t="str">
            <v>AtFoot</v>
          </cell>
        </row>
        <row r="59">
          <cell r="A59" t="str">
            <v>DeathCows10ProgenyAtFoot,0</v>
          </cell>
          <cell r="D59" t="str">
            <v>Dead (after 24hours)</v>
          </cell>
          <cell r="E59">
            <v>0</v>
          </cell>
          <cell r="F59" t="str">
            <v>Death</v>
          </cell>
          <cell r="G59">
            <v>0</v>
          </cell>
          <cell r="I59">
            <v>0</v>
          </cell>
          <cell r="J59" t="str">
            <v>Cows10</v>
          </cell>
          <cell r="K59" t="str">
            <v>Progeny</v>
          </cell>
          <cell r="L59" t="str">
            <v>AtFoot</v>
          </cell>
        </row>
        <row r="60">
          <cell r="A60" t="str">
            <v>SaleCows10ProgenyAtFoot,0</v>
          </cell>
          <cell r="D60" t="str">
            <v>Calves sold at foot</v>
          </cell>
          <cell r="E60">
            <v>0</v>
          </cell>
          <cell r="F60" t="str">
            <v>Sale</v>
          </cell>
          <cell r="G60">
            <v>0</v>
          </cell>
          <cell r="H60">
            <v>0</v>
          </cell>
          <cell r="I60">
            <v>0</v>
          </cell>
          <cell r="J60" t="str">
            <v>Cows10</v>
          </cell>
          <cell r="K60" t="str">
            <v>Progeny</v>
          </cell>
          <cell r="L60" t="str">
            <v>AtFoot</v>
          </cell>
        </row>
        <row r="61">
          <cell r="A61" t="str">
            <v>TransOutCows10ProgenyAtFoot,0</v>
          </cell>
          <cell r="E61">
            <v>0</v>
          </cell>
          <cell r="F61" t="str">
            <v>TransOut</v>
          </cell>
          <cell r="G61">
            <v>0</v>
          </cell>
          <cell r="H61">
            <v>0</v>
          </cell>
          <cell r="I61">
            <v>0</v>
          </cell>
          <cell r="J61" t="str">
            <v>Cows10</v>
          </cell>
          <cell r="K61" t="str">
            <v>Progeny</v>
          </cell>
          <cell r="L61" t="str">
            <v>AtFoot</v>
          </cell>
        </row>
        <row r="62">
          <cell r="A62" t="str">
            <v>GivingBirthCows10Female,</v>
          </cell>
          <cell r="D62" t="str">
            <v>CowsCalving</v>
          </cell>
          <cell r="F62" t="str">
            <v>GivingBirth</v>
          </cell>
          <cell r="G62">
            <v>111</v>
          </cell>
          <cell r="J62" t="str">
            <v>Cows10</v>
          </cell>
          <cell r="K62" t="str">
            <v>Female</v>
          </cell>
        </row>
        <row r="63">
          <cell r="A63" t="str">
            <v>BornAliveCows10Progeny,</v>
          </cell>
          <cell r="D63" t="str">
            <v>Calves Born Alive</v>
          </cell>
          <cell r="F63" t="str">
            <v>BornAlive</v>
          </cell>
          <cell r="G63">
            <v>105</v>
          </cell>
          <cell r="J63" t="str">
            <v>Cows10</v>
          </cell>
          <cell r="K63" t="str">
            <v>Progeny</v>
          </cell>
        </row>
        <row r="64">
          <cell r="A64" t="str">
            <v>ProgenyRearedCows10Progeny,</v>
          </cell>
          <cell r="F64" t="str">
            <v>ProgenyReared</v>
          </cell>
          <cell r="G64">
            <v>107</v>
          </cell>
          <cell r="J64" t="str">
            <v>Cows10</v>
          </cell>
          <cell r="K64" t="str">
            <v>Progeny</v>
          </cell>
        </row>
        <row r="65">
          <cell r="A65" t="str">
            <v>CloseCows10Progeny150,40695</v>
          </cell>
          <cell r="E65">
            <v>40695</v>
          </cell>
          <cell r="F65" t="str">
            <v>Close</v>
          </cell>
          <cell r="G65">
            <v>0</v>
          </cell>
          <cell r="H65">
            <v>0</v>
          </cell>
          <cell r="I65">
            <v>0</v>
          </cell>
          <cell r="J65" t="str">
            <v>Cows10</v>
          </cell>
          <cell r="K65" t="str">
            <v>Progeny</v>
          </cell>
          <cell r="M65">
            <v>150</v>
          </cell>
          <cell r="N65">
            <v>75</v>
          </cell>
          <cell r="O65" t="str">
            <v>default close value &amp; weight</v>
          </cell>
        </row>
        <row r="66">
          <cell r="A66" t="str">
            <v>EntryCows10Progeny,40296</v>
          </cell>
          <cell r="D66" t="str">
            <v>Calves Reared</v>
          </cell>
          <cell r="E66">
            <v>40296</v>
          </cell>
          <cell r="F66" t="str">
            <v>Entry</v>
          </cell>
          <cell r="G66">
            <v>107</v>
          </cell>
          <cell r="H66">
            <v>0.46728971962616822</v>
          </cell>
          <cell r="I66">
            <v>51.308411214953274</v>
          </cell>
          <cell r="J66" t="str">
            <v>Cows10</v>
          </cell>
          <cell r="K66" t="str">
            <v>Progeny</v>
          </cell>
        </row>
        <row r="67">
          <cell r="A67" t="str">
            <v>ExitCows10ProgenyAtFoot0.9862422012478,0</v>
          </cell>
          <cell r="D67" t="str">
            <v>ProgenyAtFoot Sold+Close</v>
          </cell>
          <cell r="E67">
            <v>0</v>
          </cell>
          <cell r="F67" t="str">
            <v>Exit</v>
          </cell>
          <cell r="G67">
            <v>0</v>
          </cell>
          <cell r="H67">
            <v>0</v>
          </cell>
          <cell r="I67">
            <v>0</v>
          </cell>
          <cell r="J67" t="str">
            <v>Cows10</v>
          </cell>
          <cell r="K67" t="str">
            <v>Progeny</v>
          </cell>
          <cell r="L67" t="str">
            <v>AtFoot</v>
          </cell>
          <cell r="M67">
            <v>0.98624220124780038</v>
          </cell>
          <cell r="N67" t="str">
            <v>daily gain used in grassland</v>
          </cell>
        </row>
        <row r="68">
          <cell r="A68" t="str">
            <v>Cows10,</v>
          </cell>
          <cell r="D68" t="str">
            <v>STEERS</v>
          </cell>
          <cell r="J68" t="str">
            <v>Cows10</v>
          </cell>
        </row>
        <row r="69">
          <cell r="A69" t="str">
            <v>SaleCows10ProgenySteer,40492</v>
          </cell>
          <cell r="D69" t="str">
            <v>Weaned Steer Calves</v>
          </cell>
          <cell r="E69">
            <v>40492</v>
          </cell>
          <cell r="F69" t="str">
            <v>Sale</v>
          </cell>
          <cell r="G69">
            <v>23</v>
          </cell>
          <cell r="H69">
            <v>11316</v>
          </cell>
          <cell r="I69">
            <v>6900</v>
          </cell>
          <cell r="J69" t="str">
            <v>Cows10</v>
          </cell>
          <cell r="K69" t="str">
            <v>Progeny</v>
          </cell>
          <cell r="L69" t="str">
            <v>Steer</v>
          </cell>
        </row>
        <row r="70">
          <cell r="A70" t="str">
            <v>SaleCows10ProgenySteer,40560</v>
          </cell>
          <cell r="E70">
            <v>40560</v>
          </cell>
          <cell r="F70" t="str">
            <v>Sale</v>
          </cell>
          <cell r="G70">
            <v>18</v>
          </cell>
          <cell r="H70">
            <v>7110</v>
          </cell>
          <cell r="I70">
            <v>5040</v>
          </cell>
          <cell r="J70" t="str">
            <v>Cows10</v>
          </cell>
          <cell r="K70" t="str">
            <v>Progeny</v>
          </cell>
          <cell r="L70" t="str">
            <v>Steer</v>
          </cell>
        </row>
        <row r="71">
          <cell r="A71" t="str">
            <v>SaleCows10ProgenySteer,40560</v>
          </cell>
          <cell r="D71" t="str">
            <v>Steers</v>
          </cell>
          <cell r="E71">
            <v>40560</v>
          </cell>
          <cell r="F71" t="str">
            <v>Sale</v>
          </cell>
          <cell r="G71">
            <v>21</v>
          </cell>
          <cell r="H71">
            <v>7602</v>
          </cell>
          <cell r="I71">
            <v>5670</v>
          </cell>
          <cell r="J71" t="str">
            <v>Cows10</v>
          </cell>
          <cell r="K71" t="str">
            <v>Progeny</v>
          </cell>
          <cell r="L71" t="str">
            <v>Steer</v>
          </cell>
          <cell r="S71">
            <v>1.8518518518518519</v>
          </cell>
        </row>
        <row r="72">
          <cell r="A72" t="str">
            <v>SaleCows10ProgenySteer,40561</v>
          </cell>
          <cell r="D72" t="str">
            <v>BULLS</v>
          </cell>
          <cell r="E72">
            <v>40561</v>
          </cell>
          <cell r="F72" t="str">
            <v>Sale</v>
          </cell>
          <cell r="G72">
            <v>1</v>
          </cell>
          <cell r="H72">
            <v>235</v>
          </cell>
          <cell r="I72">
            <v>180</v>
          </cell>
          <cell r="J72" t="str">
            <v>Cows10</v>
          </cell>
          <cell r="K72" t="str">
            <v>Progeny</v>
          </cell>
          <cell r="L72" t="str">
            <v>Steer</v>
          </cell>
        </row>
        <row r="73">
          <cell r="A73" t="str">
            <v>SaleCows10ProgenySteer,40638</v>
          </cell>
          <cell r="D73" t="str">
            <v>Steers</v>
          </cell>
          <cell r="E73">
            <v>40638</v>
          </cell>
          <cell r="F73" t="str">
            <v>Sale</v>
          </cell>
          <cell r="G73">
            <v>1</v>
          </cell>
          <cell r="H73">
            <v>435</v>
          </cell>
          <cell r="I73">
            <v>300</v>
          </cell>
          <cell r="J73" t="str">
            <v>Cows10</v>
          </cell>
          <cell r="K73" t="str">
            <v>Progeny</v>
          </cell>
          <cell r="L73" t="str">
            <v>Steer</v>
          </cell>
          <cell r="S73">
            <v>1.8504171632896307</v>
          </cell>
        </row>
        <row r="74">
          <cell r="A74" t="str">
            <v>ExitCows10ProgenySteer,40536.796875</v>
          </cell>
          <cell r="D74" t="str">
            <v>Steers</v>
          </cell>
          <cell r="E74">
            <v>40536.796875</v>
          </cell>
          <cell r="F74" t="str">
            <v>Exit</v>
          </cell>
          <cell r="G74">
            <v>64</v>
          </cell>
          <cell r="H74">
            <v>417.15625</v>
          </cell>
          <cell r="I74">
            <v>282.65625</v>
          </cell>
          <cell r="J74" t="str">
            <v>Cows10</v>
          </cell>
          <cell r="K74" t="str">
            <v>Progeny</v>
          </cell>
          <cell r="L74" t="str">
            <v>Steer</v>
          </cell>
          <cell r="S74">
            <v>1.4758430071862907</v>
          </cell>
        </row>
        <row r="75">
          <cell r="A75" t="str">
            <v>Cows10,</v>
          </cell>
          <cell r="D75" t="str">
            <v>BULLS</v>
          </cell>
          <cell r="E75">
            <v>40883</v>
          </cell>
          <cell r="F75" t="str">
            <v>Sale</v>
          </cell>
          <cell r="G75">
            <v>0</v>
          </cell>
          <cell r="H75">
            <v>0</v>
          </cell>
          <cell r="I75">
            <v>0</v>
          </cell>
          <cell r="J75" t="str">
            <v>Cows10</v>
          </cell>
          <cell r="K75" t="str">
            <v>Progeny</v>
          </cell>
          <cell r="L75" t="str">
            <v>Bull</v>
          </cell>
          <cell r="S75">
            <v>0</v>
          </cell>
        </row>
        <row r="76">
          <cell r="A76" t="str">
            <v>SaleCows10ProgenyBull,40561</v>
          </cell>
          <cell r="D76" t="str">
            <v>Weaned Bull Calves</v>
          </cell>
          <cell r="E76">
            <v>40561</v>
          </cell>
          <cell r="F76" t="str">
            <v>Sale</v>
          </cell>
          <cell r="G76">
            <v>2</v>
          </cell>
          <cell r="H76">
            <v>680</v>
          </cell>
          <cell r="I76">
            <v>560</v>
          </cell>
          <cell r="J76" t="str">
            <v>Cows10</v>
          </cell>
          <cell r="K76" t="str">
            <v>Progeny</v>
          </cell>
          <cell r="L76" t="str">
            <v>Bull</v>
          </cell>
        </row>
        <row r="77">
          <cell r="A77" t="str">
            <v>SaleCows10ProgenyBull,40561</v>
          </cell>
          <cell r="D77" t="str">
            <v>Weaned Bull Calves</v>
          </cell>
          <cell r="E77">
            <v>40561</v>
          </cell>
          <cell r="F77" t="str">
            <v>Sale</v>
          </cell>
          <cell r="G77">
            <v>1</v>
          </cell>
          <cell r="H77">
            <v>400</v>
          </cell>
          <cell r="I77">
            <v>250</v>
          </cell>
          <cell r="J77" t="str">
            <v>Cows10</v>
          </cell>
          <cell r="K77" t="str">
            <v>Progeny</v>
          </cell>
          <cell r="L77" t="str">
            <v>Bull</v>
          </cell>
          <cell r="M77" t="str">
            <v>Store</v>
          </cell>
          <cell r="S77">
            <v>0</v>
          </cell>
        </row>
        <row r="78">
          <cell r="A78" t="str">
            <v>SaleCows10ProgenyBull,40492</v>
          </cell>
          <cell r="D78" t="str">
            <v>HEIFERS</v>
          </cell>
          <cell r="E78">
            <v>40492</v>
          </cell>
          <cell r="F78" t="str">
            <v>Sale</v>
          </cell>
          <cell r="G78">
            <v>8</v>
          </cell>
          <cell r="H78">
            <v>3800</v>
          </cell>
          <cell r="I78">
            <v>2400</v>
          </cell>
          <cell r="J78" t="str">
            <v>Cows10</v>
          </cell>
          <cell r="K78" t="str">
            <v>Progeny</v>
          </cell>
          <cell r="L78" t="str">
            <v>Bull</v>
          </cell>
          <cell r="M78" t="str">
            <v>Breeding</v>
          </cell>
        </row>
        <row r="79">
          <cell r="A79" t="str">
            <v>ExitCows10ProgenyBull,40510.8181818182</v>
          </cell>
          <cell r="D79" t="str">
            <v>Bulls</v>
          </cell>
          <cell r="E79">
            <v>40510.818181818184</v>
          </cell>
          <cell r="F79" t="str">
            <v>Exit</v>
          </cell>
          <cell r="G79">
            <v>11</v>
          </cell>
          <cell r="H79">
            <v>443.63636363636363</v>
          </cell>
          <cell r="I79">
            <v>291.81818181818181</v>
          </cell>
          <cell r="J79" t="str">
            <v>Cows10</v>
          </cell>
          <cell r="K79" t="str">
            <v>Progeny</v>
          </cell>
          <cell r="L79" t="str">
            <v>Bull</v>
          </cell>
          <cell r="M79" t="str">
            <v>Store</v>
          </cell>
          <cell r="S79">
            <v>1.5202492211838006</v>
          </cell>
        </row>
        <row r="80">
          <cell r="A80" t="str">
            <v>Cows10,</v>
          </cell>
          <cell r="D80" t="str">
            <v>HEIFERS</v>
          </cell>
          <cell r="E80">
            <v>40870</v>
          </cell>
          <cell r="F80" t="str">
            <v>Sale</v>
          </cell>
          <cell r="G80">
            <v>17</v>
          </cell>
          <cell r="H80">
            <v>8330</v>
          </cell>
          <cell r="I80">
            <v>4930</v>
          </cell>
          <cell r="J80" t="str">
            <v>Cows10</v>
          </cell>
          <cell r="K80" t="str">
            <v>Progeny</v>
          </cell>
          <cell r="L80" t="str">
            <v>Heifer</v>
          </cell>
          <cell r="M80" t="str">
            <v>Store</v>
          </cell>
        </row>
        <row r="81">
          <cell r="A81" t="str">
            <v>SaleCows10ProgenyHeifer,40492</v>
          </cell>
          <cell r="D81" t="str">
            <v>Progeny performance</v>
          </cell>
          <cell r="E81">
            <v>40492</v>
          </cell>
          <cell r="F81" t="str">
            <v>Sale</v>
          </cell>
          <cell r="G81">
            <v>23</v>
          </cell>
          <cell r="H81">
            <v>8970</v>
          </cell>
          <cell r="I81">
            <v>6210</v>
          </cell>
          <cell r="J81" t="str">
            <v>Cows10</v>
          </cell>
          <cell r="K81" t="str">
            <v>Progeny</v>
          </cell>
          <cell r="L81" t="str">
            <v>Heifer</v>
          </cell>
          <cell r="M81" t="str">
            <v>Store</v>
          </cell>
        </row>
        <row r="82">
          <cell r="A82" t="str">
            <v>SaleCows10ProgenyHeifer,40492</v>
          </cell>
          <cell r="D82" t="str">
            <v>Back to herd?</v>
          </cell>
          <cell r="E82">
            <v>40492</v>
          </cell>
          <cell r="F82" t="str">
            <v>Sale</v>
          </cell>
          <cell r="G82">
            <v>4</v>
          </cell>
          <cell r="H82">
            <v>1320</v>
          </cell>
          <cell r="I82">
            <v>1000</v>
          </cell>
          <cell r="J82" t="str">
            <v>Cows10</v>
          </cell>
          <cell r="K82" t="str">
            <v>Progeny</v>
          </cell>
          <cell r="L82" t="str">
            <v>Heifer</v>
          </cell>
          <cell r="M82" t="str">
            <v>Breeding</v>
          </cell>
        </row>
        <row r="83">
          <cell r="A83" t="str">
            <v>SaleCows10ProgenyHeifer,40638</v>
          </cell>
          <cell r="D83" t="str">
            <v>Subsidies</v>
          </cell>
          <cell r="E83">
            <v>40638</v>
          </cell>
          <cell r="F83" t="str">
            <v>Sale</v>
          </cell>
          <cell r="G83">
            <v>1</v>
          </cell>
          <cell r="H83">
            <v>360</v>
          </cell>
          <cell r="I83">
            <v>240</v>
          </cell>
          <cell r="J83" t="str">
            <v>Cows10</v>
          </cell>
          <cell r="K83" t="str">
            <v>Progeny</v>
          </cell>
          <cell r="L83" t="str">
            <v>Heifer</v>
          </cell>
          <cell r="M83" t="str">
            <v>Breeding</v>
          </cell>
          <cell r="N83" t="str">
            <v>rest</v>
          </cell>
        </row>
        <row r="84">
          <cell r="A84" t="str">
            <v>TransOutCows10ProgenyHeifer,40695</v>
          </cell>
          <cell r="D84" t="str">
            <v>Heifers</v>
          </cell>
          <cell r="E84">
            <v>40695</v>
          </cell>
          <cell r="F84" t="str">
            <v>TransOut</v>
          </cell>
          <cell r="G84">
            <v>4</v>
          </cell>
          <cell r="H84">
            <v>2000</v>
          </cell>
          <cell r="I84">
            <v>1400</v>
          </cell>
          <cell r="J84" t="str">
            <v>Cows10</v>
          </cell>
          <cell r="K84" t="str">
            <v>Progeny</v>
          </cell>
          <cell r="L84" t="str">
            <v>Heifer</v>
          </cell>
          <cell r="M84" t="str">
            <v>Breeding</v>
          </cell>
          <cell r="N84">
            <v>38.5</v>
          </cell>
          <cell r="S84">
            <v>1.8875843117661752</v>
          </cell>
        </row>
        <row r="85">
          <cell r="A85" t="str">
            <v>ExitCows10ProgenyHeifer,40521.9375</v>
          </cell>
          <cell r="D85" t="str">
            <v>Heifers</v>
          </cell>
          <cell r="E85">
            <v>40521.9375</v>
          </cell>
          <cell r="F85" t="str">
            <v>Exit</v>
          </cell>
          <cell r="G85">
            <v>32</v>
          </cell>
          <cell r="H85">
            <v>395.3125</v>
          </cell>
          <cell r="I85">
            <v>276.5625</v>
          </cell>
          <cell r="J85" t="str">
            <v>SpCow</v>
          </cell>
          <cell r="K85" t="str">
            <v>Progeny</v>
          </cell>
          <cell r="L85" t="str">
            <v>Heifer</v>
          </cell>
          <cell r="S85">
            <v>1.4293785310734464</v>
          </cell>
        </row>
        <row r="86">
          <cell r="A86" t="str">
            <v>Cows10,</v>
          </cell>
          <cell r="D86" t="str">
            <v>Liveweight Sold</v>
          </cell>
          <cell r="F86" t="str">
            <v>NetLiveweightSoldKg</v>
          </cell>
          <cell r="G86">
            <v>36795</v>
          </cell>
          <cell r="I86">
            <v>1.0446468009921512</v>
          </cell>
          <cell r="J86" t="str">
            <v>Cows10</v>
          </cell>
          <cell r="K86" t="str">
            <v>Kilo of Liveweight</v>
          </cell>
        </row>
        <row r="87">
          <cell r="A87" t="str">
            <v>NetLiveweightSoldKgCows10Kilo of Liveweight,</v>
          </cell>
          <cell r="D87" t="str">
            <v>Progeny performance</v>
          </cell>
          <cell r="E87">
            <v>33695</v>
          </cell>
          <cell r="F87" t="str">
            <v>NetLiveweightSoldKg</v>
          </cell>
          <cell r="G87">
            <v>30010</v>
          </cell>
          <cell r="H87">
            <v>29431</v>
          </cell>
          <cell r="I87">
            <v>0.98624220124780038</v>
          </cell>
          <cell r="J87" t="str">
            <v>Cows10</v>
          </cell>
          <cell r="K87" t="str">
            <v>Kilo of Liveweight</v>
          </cell>
        </row>
        <row r="88">
          <cell r="A88" t="str">
            <v>AverageNoCows10,30010</v>
          </cell>
          <cell r="D88" t="str">
            <v>NetWeight</v>
          </cell>
          <cell r="E88">
            <v>30010</v>
          </cell>
          <cell r="F88" t="str">
            <v>Sale</v>
          </cell>
          <cell r="G88">
            <v>249.93854395151146</v>
          </cell>
          <cell r="H88">
            <v>28839.599961863889</v>
          </cell>
          <cell r="I88">
            <v>233.6822429906542</v>
          </cell>
          <cell r="J88" t="str">
            <v>SpCow</v>
          </cell>
          <cell r="K88" t="str">
            <v>OtherIncome</v>
          </cell>
          <cell r="L88" t="str">
            <v>SFP</v>
          </cell>
          <cell r="M88" t="str">
            <v>1st</v>
          </cell>
          <cell r="N88">
            <v>78.71075217366608</v>
          </cell>
          <cell r="O88" t="str">
            <v>Forage area</v>
          </cell>
        </row>
        <row r="89">
          <cell r="A89" t="str">
            <v>Cows10,</v>
          </cell>
          <cell r="D89" t="str">
            <v>Subsidies</v>
          </cell>
          <cell r="E89">
            <v>40483</v>
          </cell>
          <cell r="F89" t="str">
            <v>Sale</v>
          </cell>
          <cell r="G89">
            <v>46.105600204228082</v>
          </cell>
          <cell r="H89">
            <v>5319.9760423887474</v>
          </cell>
          <cell r="J89" t="str">
            <v>Cows10</v>
          </cell>
          <cell r="K89" t="str">
            <v>Subsidy</v>
          </cell>
          <cell r="L89" t="str">
            <v>CalfPremium</v>
          </cell>
          <cell r="M89" t="str">
            <v>1st</v>
          </cell>
          <cell r="N89" t="str">
            <v>rest</v>
          </cell>
        </row>
        <row r="90">
          <cell r="A90" t="str">
            <v>SaleCows10SubsidyCalfPremium,40118</v>
          </cell>
          <cell r="D90" t="str">
            <v>Calf Premium</v>
          </cell>
          <cell r="E90">
            <v>40118</v>
          </cell>
          <cell r="F90" t="str">
            <v>Sale</v>
          </cell>
          <cell r="G90">
            <v>0.42739683865501515</v>
          </cell>
          <cell r="H90">
            <v>49.315938457924197</v>
          </cell>
          <cell r="J90" t="str">
            <v>Cows10</v>
          </cell>
          <cell r="K90" t="str">
            <v>Subsidy</v>
          </cell>
          <cell r="L90" t="str">
            <v>CalfPremium</v>
          </cell>
          <cell r="M90">
            <v>89.77</v>
          </cell>
          <cell r="N90">
            <v>44.88</v>
          </cell>
        </row>
        <row r="91">
          <cell r="A91" t="str">
            <v>SaleSpcow12OtherIncomeOrganicProductionGrant,</v>
          </cell>
          <cell r="D91" t="str">
            <v>Looked from "FixedCost Calculator"</v>
          </cell>
          <cell r="F91" t="str">
            <v>Sale</v>
          </cell>
          <cell r="G91">
            <v>0</v>
          </cell>
          <cell r="H91">
            <v>0</v>
          </cell>
          <cell r="J91" t="str">
            <v>Cows10</v>
          </cell>
          <cell r="K91" t="str">
            <v>OtherIncome</v>
          </cell>
          <cell r="L91" t="str">
            <v>OrganicProductionGrant</v>
          </cell>
        </row>
        <row r="92">
          <cell r="A92" t="str">
            <v>SaleSpcow12OtherIncomeEnvironmentalSubsidy,</v>
          </cell>
          <cell r="D92" t="str">
            <v>Share of decoupled subsidies alloacated in "Fixed Cost Calculator":-</v>
          </cell>
          <cell r="F92" t="str">
            <v>Sale</v>
          </cell>
          <cell r="G92">
            <v>3.8361472347572092</v>
          </cell>
          <cell r="H92">
            <v>442.64061835405136</v>
          </cell>
          <cell r="J92" t="str">
            <v>Cows10</v>
          </cell>
          <cell r="K92" t="str">
            <v>OtherIncome</v>
          </cell>
          <cell r="L92" t="str">
            <v>EnvironmentalSubsidy</v>
          </cell>
        </row>
        <row r="93">
          <cell r="A93" t="str">
            <v>SaleSpCowOtherIncomeSFPForage area,</v>
          </cell>
          <cell r="D93" t="str">
            <v>Share of decoupled subsidies alloacated in "Fixed Cost Calculator":-</v>
          </cell>
          <cell r="F93" t="str">
            <v>Sale</v>
          </cell>
          <cell r="G93">
            <v>263.11510911132666</v>
          </cell>
          <cell r="H93">
            <v>30397.096546636069</v>
          </cell>
          <cell r="J93" t="str">
            <v>Cows10</v>
          </cell>
          <cell r="K93" t="str">
            <v>OtherIncome</v>
          </cell>
          <cell r="L93" t="str">
            <v>SFP</v>
          </cell>
          <cell r="N93">
            <v>92.928797091568427</v>
          </cell>
          <cell r="O93" t="str">
            <v>Forage area</v>
          </cell>
        </row>
        <row r="94">
          <cell r="A94" t="str">
            <v>SaleCows10OtherIncomeSFPForage area,</v>
          </cell>
          <cell r="D94" t="str">
            <v>Looked from "FixedCost Calculator"</v>
          </cell>
          <cell r="F94" t="str">
            <v>Sale</v>
          </cell>
          <cell r="G94">
            <v>280.71939793140035</v>
          </cell>
          <cell r="H94">
            <v>27470.684575220552</v>
          </cell>
          <cell r="J94" t="str">
            <v>Cows10</v>
          </cell>
          <cell r="K94" t="str">
            <v>OtherIncome</v>
          </cell>
          <cell r="L94" t="str">
            <v>SFP</v>
          </cell>
          <cell r="M94" t="str">
            <v>Feedtype</v>
          </cell>
          <cell r="N94">
            <v>0</v>
          </cell>
          <cell r="O94" t="str">
            <v>Forage area</v>
          </cell>
        </row>
        <row r="95">
          <cell r="A95" t="str">
            <v>SaleCows10OtherIncomeHFAS/LFAS,</v>
          </cell>
          <cell r="D95" t="str">
            <v>Looked from "FixedCost Calculator"</v>
          </cell>
          <cell r="F95" t="str">
            <v>Sale</v>
          </cell>
          <cell r="G95">
            <v>48.91842809029071</v>
          </cell>
          <cell r="H95">
            <v>4787.0675054396343</v>
          </cell>
          <cell r="J95" t="str">
            <v>Cows10</v>
          </cell>
          <cell r="K95" t="str">
            <v>OtherIncome</v>
          </cell>
          <cell r="L95" t="str">
            <v>HFAS/LFAS</v>
          </cell>
          <cell r="M95">
            <v>0.88</v>
          </cell>
          <cell r="N95">
            <v>20.239999999999998</v>
          </cell>
          <cell r="O95">
            <v>3300</v>
          </cell>
          <cell r="P95">
            <v>0.04</v>
          </cell>
          <cell r="Q95">
            <v>2671.68</v>
          </cell>
        </row>
        <row r="96">
          <cell r="A96" t="str">
            <v>SaleCows10OtherIncomeELS/LMC,</v>
          </cell>
          <cell r="D96" t="str">
            <v>Looked from "FixedCost Calculator"</v>
          </cell>
          <cell r="F96" t="str">
            <v>Sale</v>
          </cell>
          <cell r="G96">
            <v>0</v>
          </cell>
          <cell r="H96">
            <v>0</v>
          </cell>
          <cell r="J96" t="str">
            <v>Cows10</v>
          </cell>
          <cell r="K96" t="str">
            <v>OtherIncome</v>
          </cell>
          <cell r="L96" t="str">
            <v>ELS/LMC</v>
          </cell>
          <cell r="M96">
            <v>0.88</v>
          </cell>
          <cell r="N96">
            <v>63.36</v>
          </cell>
          <cell r="O96">
            <v>3300</v>
          </cell>
          <cell r="P96">
            <v>0.04</v>
          </cell>
          <cell r="Q96">
            <v>8363.52</v>
          </cell>
        </row>
        <row r="97">
          <cell r="A97" t="str">
            <v>SaleCows10OtherIncomeOrganicProductionGrant,</v>
          </cell>
          <cell r="D97" t="str">
            <v>Looked from "FixedCost Calculator"</v>
          </cell>
          <cell r="F97" t="str">
            <v>Sale</v>
          </cell>
          <cell r="G97">
            <v>0</v>
          </cell>
          <cell r="H97">
            <v>0</v>
          </cell>
          <cell r="J97" t="str">
            <v>Cows10</v>
          </cell>
          <cell r="K97" t="str">
            <v>OtherIncome</v>
          </cell>
          <cell r="L97" t="str">
            <v>OrganicProductionGrant</v>
          </cell>
          <cell r="M97">
            <v>0.88</v>
          </cell>
          <cell r="N97">
            <v>1.76</v>
          </cell>
          <cell r="O97">
            <v>3300</v>
          </cell>
          <cell r="P97">
            <v>0.04</v>
          </cell>
          <cell r="Q97">
            <v>232.32</v>
          </cell>
        </row>
        <row r="98">
          <cell r="A98" t="str">
            <v>SaleCows10OtherIncomeEnvironmentalSubsidy,</v>
          </cell>
          <cell r="D98" t="str">
            <v>Looked from "FixedCost Calculator"</v>
          </cell>
          <cell r="F98" t="str">
            <v>Sale</v>
          </cell>
          <cell r="G98">
            <v>0</v>
          </cell>
          <cell r="H98">
            <v>0</v>
          </cell>
          <cell r="J98" t="str">
            <v>Cows10</v>
          </cell>
          <cell r="K98" t="str">
            <v>OtherIncome</v>
          </cell>
          <cell r="L98" t="str">
            <v>EnvironmentalSubsidy</v>
          </cell>
          <cell r="M98">
            <v>0.22</v>
          </cell>
          <cell r="N98">
            <v>0</v>
          </cell>
          <cell r="O98">
            <v>3300</v>
          </cell>
          <cell r="P98">
            <v>0.04</v>
          </cell>
          <cell r="Q98">
            <v>0</v>
          </cell>
        </row>
        <row r="99">
          <cell r="A99" t="str">
            <v>SaleCows10OtherIncomeSundryFarmIncome,</v>
          </cell>
          <cell r="D99" t="str">
            <v>Looked from "FixedCost Calculator"</v>
          </cell>
          <cell r="F99" t="str">
            <v>Sale</v>
          </cell>
          <cell r="G99">
            <v>0</v>
          </cell>
          <cell r="H99">
            <v>0</v>
          </cell>
          <cell r="J99" t="str">
            <v>Cows10</v>
          </cell>
          <cell r="K99" t="str">
            <v>OtherIncome</v>
          </cell>
          <cell r="L99" t="str">
            <v>SundryFarmIncome</v>
          </cell>
          <cell r="M99" t="str">
            <v>Feedtype</v>
          </cell>
          <cell r="N99">
            <v>17.2</v>
          </cell>
          <cell r="O99">
            <v>2740</v>
          </cell>
          <cell r="P99">
            <v>0.06</v>
          </cell>
          <cell r="Q99">
            <v>2827.68</v>
          </cell>
        </row>
        <row r="100">
          <cell r="A100" t="str">
            <v>Cows102008 classCarbonClass,</v>
          </cell>
          <cell r="D100" t="str">
            <v>Variable Costs :-</v>
          </cell>
          <cell r="F100" t="str">
            <v>Purchase</v>
          </cell>
          <cell r="G100">
            <v>3</v>
          </cell>
          <cell r="H100">
            <v>660</v>
          </cell>
          <cell r="J100" t="str">
            <v>Cows10</v>
          </cell>
          <cell r="K100" t="str">
            <v>2008 class</v>
          </cell>
          <cell r="L100" t="str">
            <v>CarbonClass</v>
          </cell>
          <cell r="M100" t="str">
            <v>Feedtype</v>
          </cell>
          <cell r="N100">
            <v>2.64</v>
          </cell>
          <cell r="O100">
            <v>3300</v>
          </cell>
          <cell r="P100">
            <v>0.04</v>
          </cell>
          <cell r="Q100">
            <v>348.48</v>
          </cell>
        </row>
        <row r="101">
          <cell r="A101" t="str">
            <v>PurchaseCows10Concentrate16%Compound3300,</v>
          </cell>
          <cell r="D101" t="str">
            <v>BOCM cake</v>
          </cell>
          <cell r="F101" t="str">
            <v>Purchase</v>
          </cell>
          <cell r="G101">
            <v>3</v>
          </cell>
          <cell r="H101">
            <v>576</v>
          </cell>
          <cell r="J101" t="str">
            <v>Cows10</v>
          </cell>
          <cell r="K101" t="str">
            <v>Concentrate</v>
          </cell>
          <cell r="L101" t="str">
            <v>16%Compound</v>
          </cell>
          <cell r="M101">
            <v>0.88</v>
          </cell>
          <cell r="N101">
            <v>2.64</v>
          </cell>
          <cell r="O101">
            <v>3300</v>
          </cell>
          <cell r="P101">
            <v>0.04</v>
          </cell>
          <cell r="Q101">
            <v>348.48</v>
          </cell>
        </row>
        <row r="102">
          <cell r="A102" t="str">
            <v>TransInCows10Concentrate0.880.04,</v>
          </cell>
          <cell r="D102" t="str">
            <v>Own barley</v>
          </cell>
          <cell r="F102" t="str">
            <v>TransIn</v>
          </cell>
          <cell r="G102">
            <v>60</v>
          </cell>
          <cell r="H102">
            <v>6000</v>
          </cell>
          <cell r="J102" t="str">
            <v>Cows10</v>
          </cell>
          <cell r="K102" t="str">
            <v>Concentrate</v>
          </cell>
          <cell r="L102" t="str">
            <v>Barley/wheat/oats</v>
          </cell>
          <cell r="M102">
            <v>0.88</v>
          </cell>
          <cell r="N102">
            <v>52.8</v>
          </cell>
          <cell r="O102">
            <v>3300</v>
          </cell>
          <cell r="P102">
            <v>0.04</v>
          </cell>
          <cell r="Q102">
            <v>6969.6</v>
          </cell>
        </row>
        <row r="103">
          <cell r="A103" t="str">
            <v>PurchaseCows10Concentrate0.880.04,</v>
          </cell>
          <cell r="D103" t="str">
            <v>Mineral</v>
          </cell>
          <cell r="F103" t="str">
            <v>Purchase</v>
          </cell>
          <cell r="G103">
            <v>15</v>
          </cell>
          <cell r="H103">
            <v>4230</v>
          </cell>
          <cell r="I103">
            <v>22.705629106894349</v>
          </cell>
          <cell r="J103" t="str">
            <v>Cows10</v>
          </cell>
          <cell r="K103" t="str">
            <v>Concentrate</v>
          </cell>
          <cell r="L103" t="str">
            <v>Barley/wheat/oats</v>
          </cell>
          <cell r="M103">
            <v>0.88</v>
          </cell>
          <cell r="N103">
            <v>13.2</v>
          </cell>
          <cell r="O103">
            <v>3300</v>
          </cell>
          <cell r="P103">
            <v>0.04</v>
          </cell>
          <cell r="Q103">
            <v>1742.4</v>
          </cell>
        </row>
        <row r="104">
          <cell r="A104" t="str">
            <v>PurchaseCows10OtherFeed0.880.04,</v>
          </cell>
          <cell r="D104" t="str">
            <v>Mineral</v>
          </cell>
          <cell r="F104" t="str">
            <v>Purchase</v>
          </cell>
          <cell r="G104">
            <v>2.5</v>
          </cell>
          <cell r="H104">
            <v>1238</v>
          </cell>
          <cell r="I104">
            <v>0</v>
          </cell>
          <cell r="J104" t="str">
            <v>Cows10</v>
          </cell>
          <cell r="K104" t="str">
            <v>OtherFeed</v>
          </cell>
          <cell r="L104" t="str">
            <v>Minerals</v>
          </cell>
          <cell r="M104">
            <v>0.88</v>
          </cell>
          <cell r="N104">
            <v>2.2000000000000002</v>
          </cell>
          <cell r="O104">
            <v>3300</v>
          </cell>
          <cell r="P104">
            <v>0.04</v>
          </cell>
          <cell r="Q104">
            <v>290.40000000000003</v>
          </cell>
        </row>
        <row r="105">
          <cell r="A105" t="str">
            <v>PurchaseCows10OtherFeed0.70.04,</v>
          </cell>
          <cell r="D105" t="str">
            <v>Draff</v>
          </cell>
          <cell r="F105" t="str">
            <v>Purchase</v>
          </cell>
          <cell r="G105">
            <v>6</v>
          </cell>
          <cell r="H105">
            <v>378</v>
          </cell>
          <cell r="I105">
            <v>0</v>
          </cell>
          <cell r="J105" t="str">
            <v>Cows10</v>
          </cell>
          <cell r="K105" t="str">
            <v>OtherFeed</v>
          </cell>
          <cell r="L105" t="str">
            <v>Molasses</v>
          </cell>
          <cell r="M105">
            <v>0.7</v>
          </cell>
          <cell r="N105">
            <v>4.1999999999999993</v>
          </cell>
          <cell r="O105">
            <v>3300</v>
          </cell>
          <cell r="P105">
            <v>0.04</v>
          </cell>
          <cell r="Q105">
            <v>554.4</v>
          </cell>
        </row>
        <row r="106">
          <cell r="A106" t="str">
            <v>TransInCows10OtherForage0.860.06,</v>
          </cell>
          <cell r="D106" t="str">
            <v>Feed Straw at market value</v>
          </cell>
          <cell r="F106" t="str">
            <v>TransIn</v>
          </cell>
          <cell r="G106">
            <v>0</v>
          </cell>
          <cell r="H106">
            <v>0</v>
          </cell>
          <cell r="J106" t="str">
            <v>Cows10</v>
          </cell>
          <cell r="K106" t="str">
            <v>OtherForage</v>
          </cell>
          <cell r="L106" t="str">
            <v>Feed Straw</v>
          </cell>
          <cell r="M106">
            <v>0.86</v>
          </cell>
          <cell r="N106">
            <v>0</v>
          </cell>
          <cell r="O106">
            <v>2740</v>
          </cell>
          <cell r="P106">
            <v>0.06</v>
          </cell>
          <cell r="Q106">
            <v>0</v>
          </cell>
        </row>
        <row r="107">
          <cell r="A107" t="str">
            <v>TransInCows10OtherForage0.850.06,</v>
          </cell>
          <cell r="D107" t="str">
            <v>Purchased hay at market value</v>
          </cell>
          <cell r="F107" t="str">
            <v>TransIn</v>
          </cell>
          <cell r="G107">
            <v>0</v>
          </cell>
          <cell r="H107">
            <v>0</v>
          </cell>
          <cell r="I107">
            <v>0</v>
          </cell>
          <cell r="J107" t="str">
            <v>Cows10</v>
          </cell>
          <cell r="K107" t="str">
            <v>OtherForage</v>
          </cell>
          <cell r="L107" t="str">
            <v>Hay</v>
          </cell>
          <cell r="M107">
            <v>0.86</v>
          </cell>
          <cell r="N107">
            <v>0</v>
          </cell>
          <cell r="O107">
            <v>2740</v>
          </cell>
          <cell r="P107">
            <v>0.06</v>
          </cell>
          <cell r="Q107">
            <v>0</v>
          </cell>
        </row>
        <row r="108">
          <cell r="A108" t="str">
            <v>PurchaseCows10Bedding0.860.06,</v>
          </cell>
          <cell r="D108" t="str">
            <v>Bedding</v>
          </cell>
          <cell r="F108" t="str">
            <v>Purchase</v>
          </cell>
          <cell r="G108">
            <v>0</v>
          </cell>
          <cell r="H108">
            <v>0</v>
          </cell>
          <cell r="J108" t="str">
            <v>Cows10</v>
          </cell>
          <cell r="K108" t="str">
            <v>Bedding</v>
          </cell>
          <cell r="M108">
            <v>0.86</v>
          </cell>
          <cell r="N108">
            <v>0</v>
          </cell>
          <cell r="O108">
            <v>2740</v>
          </cell>
          <cell r="P108">
            <v>0.06</v>
          </cell>
          <cell r="Q108">
            <v>0</v>
          </cell>
        </row>
        <row r="109">
          <cell r="A109" t="str">
            <v>TransInCows10Bedding0.860.06,</v>
          </cell>
          <cell r="D109" t="str">
            <v>Homegrown Bedding at market value</v>
          </cell>
          <cell r="F109" t="str">
            <v>TransIn</v>
          </cell>
          <cell r="G109">
            <v>0</v>
          </cell>
          <cell r="H109">
            <v>0</v>
          </cell>
          <cell r="I109">
            <v>29.733396966306511</v>
          </cell>
          <cell r="J109" t="str">
            <v>Cows10</v>
          </cell>
          <cell r="K109" t="str">
            <v>Bedding</v>
          </cell>
          <cell r="M109">
            <v>0.86</v>
          </cell>
          <cell r="N109">
            <v>0</v>
          </cell>
          <cell r="O109">
            <v>2740</v>
          </cell>
          <cell r="P109">
            <v>0.06</v>
          </cell>
          <cell r="Q109">
            <v>10338.24</v>
          </cell>
        </row>
        <row r="110">
          <cell r="A110" t="str">
            <v>TransInCows10Silage,</v>
          </cell>
          <cell r="D110" t="str">
            <v>Homegrown Silage at variable cost</v>
          </cell>
          <cell r="F110" t="str">
            <v>TransIn</v>
          </cell>
          <cell r="G110">
            <v>800</v>
          </cell>
          <cell r="H110">
            <v>4112.6188863772204</v>
          </cell>
          <cell r="I110">
            <v>31.024508212478192</v>
          </cell>
          <cell r="J110" t="str">
            <v>Cows10</v>
          </cell>
          <cell r="K110" t="str">
            <v>Silage</v>
          </cell>
          <cell r="L110" t="str">
            <v>Suckler</v>
          </cell>
          <cell r="Q110">
            <v>9905.2799999999988</v>
          </cell>
        </row>
        <row r="111">
          <cell r="A111" t="str">
            <v>TransInCows10Hay,</v>
          </cell>
          <cell r="D111" t="str">
            <v>Homegrown Hay at variable cost</v>
          </cell>
          <cell r="F111" t="str">
            <v>TransIn</v>
          </cell>
          <cell r="G111">
            <v>0</v>
          </cell>
          <cell r="H111">
            <v>0</v>
          </cell>
          <cell r="I111">
            <v>0</v>
          </cell>
          <cell r="J111" t="str">
            <v>Cows10</v>
          </cell>
          <cell r="K111" t="str">
            <v>Hay</v>
          </cell>
        </row>
        <row r="112">
          <cell r="A112" t="str">
            <v>TransInCows10Roots,</v>
          </cell>
          <cell r="D112" t="str">
            <v>HomeGrownCartedSwedes</v>
          </cell>
          <cell r="F112" t="str">
            <v>TransIn</v>
          </cell>
          <cell r="G112">
            <v>0</v>
          </cell>
          <cell r="H112">
            <v>0</v>
          </cell>
          <cell r="I112">
            <v>0</v>
          </cell>
          <cell r="J112" t="str">
            <v>SpCow</v>
          </cell>
          <cell r="K112" t="str">
            <v>Vet&amp;Med</v>
          </cell>
        </row>
        <row r="113">
          <cell r="A113" t="str">
            <v>PurchaseCows10Vet&amp;Med,</v>
          </cell>
          <cell r="D113" t="str">
            <v>Grazing not included in grass below</v>
          </cell>
          <cell r="F113" t="str">
            <v>Purchase</v>
          </cell>
          <cell r="G113">
            <v>92.566477700613859</v>
          </cell>
          <cell r="H113">
            <v>3018</v>
          </cell>
          <cell r="I113">
            <v>0</v>
          </cell>
          <cell r="J113" t="str">
            <v>Cows10</v>
          </cell>
          <cell r="K113" t="str">
            <v>Vet&amp;Med</v>
          </cell>
        </row>
        <row r="114">
          <cell r="A114" t="str">
            <v>TransInCows10Grazing,</v>
          </cell>
          <cell r="D114" t="str">
            <v>Grazing not included in grass below</v>
          </cell>
          <cell r="F114" t="str">
            <v>TransIn</v>
          </cell>
          <cell r="G114">
            <v>8.3963315677792547</v>
          </cell>
          <cell r="H114">
            <v>0</v>
          </cell>
          <cell r="I114">
            <v>0</v>
          </cell>
          <cell r="J114" t="str">
            <v>SpCow</v>
          </cell>
          <cell r="K114" t="str">
            <v>Marketing</v>
          </cell>
        </row>
        <row r="115">
          <cell r="A115" t="str">
            <v>PurchaseCows10Marketing,</v>
          </cell>
          <cell r="D115" t="str">
            <v>Haul &amp; marketing</v>
          </cell>
          <cell r="F115" t="str">
            <v>Purchase</v>
          </cell>
          <cell r="G115">
            <v>7.7659911333653282</v>
          </cell>
          <cell r="H115">
            <v>0</v>
          </cell>
          <cell r="J115" t="str">
            <v>Cows10</v>
          </cell>
          <cell r="K115" t="str">
            <v>Marketing</v>
          </cell>
        </row>
        <row r="116">
          <cell r="A116" t="str">
            <v>PurchaseCows10SundryEnterpriseCosts,</v>
          </cell>
          <cell r="D116" t="str">
            <v>Sundries</v>
          </cell>
          <cell r="F116" t="str">
            <v>Purchase</v>
          </cell>
          <cell r="G116">
            <v>115.52775</v>
          </cell>
          <cell r="H116">
            <v>0</v>
          </cell>
          <cell r="J116" t="str">
            <v>Cows10</v>
          </cell>
          <cell r="K116" t="str">
            <v>SundryEnterpriseCosts</v>
          </cell>
          <cell r="L116" t="str">
            <v>Suckler</v>
          </cell>
        </row>
        <row r="117">
          <cell r="A117" t="str">
            <v>Cows10FixedCostsSuckler,</v>
          </cell>
          <cell r="D117" t="str">
            <v>Fixed Costs</v>
          </cell>
          <cell r="F117" t="str">
            <v>Purchase</v>
          </cell>
          <cell r="G117">
            <v>97.858162911611785</v>
          </cell>
          <cell r="H117">
            <v>2400</v>
          </cell>
          <cell r="J117" t="str">
            <v>Cows10</v>
          </cell>
          <cell r="K117" t="str">
            <v>FixedCosts</v>
          </cell>
          <cell r="L117" t="str">
            <v>Suckler</v>
          </cell>
        </row>
        <row r="118">
          <cell r="A118" t="str">
            <v>PurchaseCows10Wages,</v>
          </cell>
          <cell r="D118" t="str">
            <v>Wages</v>
          </cell>
          <cell r="F118" t="str">
            <v>Purchase</v>
          </cell>
          <cell r="G118">
            <v>28.027628372497038</v>
          </cell>
          <cell r="H118">
            <v>2742.7322233019277</v>
          </cell>
          <cell r="J118" t="str">
            <v>Cows10</v>
          </cell>
          <cell r="K118" t="str">
            <v>Wages</v>
          </cell>
        </row>
        <row r="119">
          <cell r="A119" t="str">
            <v>PurchaseCows10Contract,</v>
          </cell>
          <cell r="D119" t="str">
            <v>Contract</v>
          </cell>
          <cell r="F119" t="str">
            <v>Purchase</v>
          </cell>
          <cell r="G119">
            <v>0</v>
          </cell>
          <cell r="H119">
            <v>0</v>
          </cell>
          <cell r="J119" t="str">
            <v>Cows10</v>
          </cell>
          <cell r="K119" t="str">
            <v>Contract</v>
          </cell>
        </row>
        <row r="120">
          <cell r="A120" t="str">
            <v>PurchaseCows10Machinery,</v>
          </cell>
          <cell r="D120" t="str">
            <v>Machinery</v>
          </cell>
          <cell r="F120" t="str">
            <v>Purchase</v>
          </cell>
          <cell r="G120">
            <v>118.1690719506809</v>
          </cell>
          <cell r="H120">
            <v>11563.808294063707</v>
          </cell>
          <cell r="J120" t="str">
            <v>Cows10</v>
          </cell>
          <cell r="K120" t="str">
            <v>Machinery</v>
          </cell>
        </row>
        <row r="121">
          <cell r="A121" t="str">
            <v>PurchaseCows10General,</v>
          </cell>
          <cell r="D121" t="str">
            <v>General</v>
          </cell>
          <cell r="F121" t="str">
            <v>Purchase</v>
          </cell>
          <cell r="G121">
            <v>4.9229562766347161</v>
          </cell>
          <cell r="H121">
            <v>481.75145732566182</v>
          </cell>
          <cell r="I121" t="str">
            <v>ENTERPRISE</v>
          </cell>
          <cell r="J121" t="str">
            <v>Cows10</v>
          </cell>
          <cell r="K121" t="str">
            <v>General</v>
          </cell>
        </row>
        <row r="122">
          <cell r="A122" t="str">
            <v>PurchaseCows10Property,</v>
          </cell>
          <cell r="D122" t="str">
            <v>Property</v>
          </cell>
          <cell r="F122" t="str">
            <v>Purchase</v>
          </cell>
          <cell r="G122">
            <v>21.642886305745016</v>
          </cell>
          <cell r="H122">
            <v>2117.9330939850875</v>
          </cell>
          <cell r="I122">
            <v>0</v>
          </cell>
          <cell r="J122" t="str">
            <v>Cows10</v>
          </cell>
          <cell r="K122" t="str">
            <v>Property</v>
          </cell>
        </row>
        <row r="123">
          <cell r="A123" t="str">
            <v>PurchaseCows10Land,</v>
          </cell>
          <cell r="D123" t="str">
            <v>Land</v>
          </cell>
          <cell r="F123" t="str">
            <v>Purchase</v>
          </cell>
          <cell r="G123">
            <v>93.137500404209433</v>
          </cell>
          <cell r="H123">
            <v>9114.2646877354346</v>
          </cell>
          <cell r="I123">
            <v>4194.9072383247822</v>
          </cell>
          <cell r="J123" t="str">
            <v>Cows10</v>
          </cell>
          <cell r="K123" t="str">
            <v>Land</v>
          </cell>
        </row>
        <row r="124">
          <cell r="A124" t="str">
            <v>PurchaseCows10Depreciation,</v>
          </cell>
          <cell r="D124" t="str">
            <v>Depreciation</v>
          </cell>
          <cell r="F124" t="str">
            <v>Purchase</v>
          </cell>
          <cell r="G124">
            <v>130.56404898093177</v>
          </cell>
          <cell r="H124">
            <v>12776.757975575681</v>
          </cell>
          <cell r="I124">
            <v>0</v>
          </cell>
          <cell r="J124" t="str">
            <v>Cows10</v>
          </cell>
          <cell r="K124" t="str">
            <v>Depreciation</v>
          </cell>
        </row>
        <row r="125">
          <cell r="A125" t="str">
            <v>PurchaseCows10Finance,</v>
          </cell>
          <cell r="D125" t="str">
            <v>Finance</v>
          </cell>
          <cell r="F125" t="str">
            <v>Purchase</v>
          </cell>
          <cell r="G125">
            <v>22.591234938176484</v>
          </cell>
          <cell r="H125">
            <v>2210.7367489545704</v>
          </cell>
          <cell r="J125" t="str">
            <v>Cows10</v>
          </cell>
          <cell r="K125" t="str">
            <v>Finance</v>
          </cell>
        </row>
        <row r="126">
          <cell r="A126" t="str">
            <v>PurchaseCows10EnterpriseLabourUnits,</v>
          </cell>
          <cell r="D126" t="str">
            <v>Unpaid Labour Units</v>
          </cell>
          <cell r="F126" t="str">
            <v>Purchase</v>
          </cell>
          <cell r="G126">
            <v>6.0404371492450504E-3</v>
          </cell>
          <cell r="H126">
            <v>0.59110608260817399</v>
          </cell>
          <cell r="I126">
            <v>14095.2</v>
          </cell>
          <cell r="J126" t="str">
            <v>Cows10</v>
          </cell>
          <cell r="K126" t="str">
            <v>EnterpriseLabourUnits</v>
          </cell>
        </row>
        <row r="127">
          <cell r="A127" t="str">
            <v>Spcow12Fertilisers</v>
          </cell>
          <cell r="D127" t="str">
            <v>CARBON CALC</v>
          </cell>
          <cell r="E127">
            <v>78.71075217366608</v>
          </cell>
          <cell r="G127" t="str">
            <v>PER LU</v>
          </cell>
          <cell r="I127" t="str">
            <v>ENTERPRISE</v>
          </cell>
          <cell r="J127" t="str">
            <v>Cows10</v>
          </cell>
        </row>
        <row r="128">
          <cell r="A128" t="str">
            <v>PurchaseSpCowFuel(Business),</v>
          </cell>
          <cell r="D128" t="str">
            <v>Direct CO2</v>
          </cell>
          <cell r="E128">
            <v>2528.6603847917922</v>
          </cell>
          <cell r="F128" t="str">
            <v>Purchase</v>
          </cell>
          <cell r="G128" t="str">
            <v>PER LU</v>
          </cell>
          <cell r="H128">
            <v>0.05</v>
          </cell>
          <cell r="I128" t="str">
            <v>ENTERPRISE</v>
          </cell>
          <cell r="J128" t="str">
            <v>Cows10</v>
          </cell>
          <cell r="K128" t="str">
            <v>Fuel(Business)</v>
          </cell>
        </row>
        <row r="129">
          <cell r="A129" t="str">
            <v>PurchaseCows10Fuel(Business),</v>
          </cell>
          <cell r="D129" t="str">
            <v>Fuel(Business)</v>
          </cell>
          <cell r="E129">
            <v>1011.4641539167169</v>
          </cell>
          <cell r="F129" t="str">
            <v>Purchase</v>
          </cell>
          <cell r="G129">
            <v>282.83967688998933</v>
          </cell>
          <cell r="H129">
            <v>0.06</v>
          </cell>
          <cell r="I129">
            <v>27678.171178968216</v>
          </cell>
          <cell r="J129" t="str">
            <v>Cows10</v>
          </cell>
          <cell r="K129" t="str">
            <v>Fuel(Business)</v>
          </cell>
        </row>
        <row r="130">
          <cell r="A130" t="str">
            <v>PurchaseCows10Fuel(Contractor),</v>
          </cell>
          <cell r="D130" t="str">
            <v>Fuel(Contractor)</v>
          </cell>
          <cell r="E130">
            <v>4888.7434105974653</v>
          </cell>
          <cell r="F130" t="str">
            <v>Purchase</v>
          </cell>
          <cell r="G130">
            <v>0</v>
          </cell>
          <cell r="H130">
            <v>0.06</v>
          </cell>
          <cell r="I130">
            <v>0</v>
          </cell>
          <cell r="J130" t="str">
            <v>Cows10</v>
          </cell>
          <cell r="K130" t="str">
            <v>Fuel(Contractor)</v>
          </cell>
        </row>
        <row r="131">
          <cell r="A131" t="str">
            <v>PurchaseCows10Electricity(KWh),</v>
          </cell>
          <cell r="D131" t="str">
            <v>Electricity(KWh)</v>
          </cell>
          <cell r="E131">
            <v>41524.570044375017</v>
          </cell>
          <cell r="F131" t="str">
            <v>Purchase</v>
          </cell>
          <cell r="G131">
            <v>22.665640539611125</v>
          </cell>
          <cell r="H131">
            <v>0.72</v>
          </cell>
          <cell r="I131">
            <v>2218.0179444212981</v>
          </cell>
          <cell r="J131" t="str">
            <v>Cows10</v>
          </cell>
          <cell r="K131" t="str">
            <v>Electricity(KWh)</v>
          </cell>
        </row>
        <row r="132">
          <cell r="A132" t="str">
            <v>SpCowFeed &amp; bedding</v>
          </cell>
          <cell r="D132" t="str">
            <v>Indirect CO2</v>
          </cell>
          <cell r="I132">
            <v>10686.72</v>
          </cell>
          <cell r="J132" t="str">
            <v>Cows10</v>
          </cell>
        </row>
        <row r="133">
          <cell r="A133" t="str">
            <v>Cows10Feed &amp; bedding</v>
          </cell>
          <cell r="D133" t="str">
            <v>Feed &amp; bedding</v>
          </cell>
          <cell r="E133">
            <v>92.928797091568427</v>
          </cell>
          <cell r="I133">
            <v>9905.2799999999988</v>
          </cell>
          <cell r="J133" t="str">
            <v>SpCow</v>
          </cell>
          <cell r="K133" t="str">
            <v>Cows</v>
          </cell>
          <cell r="O133" t="str">
            <v>0-12months</v>
          </cell>
        </row>
        <row r="134">
          <cell r="A134" t="str">
            <v>Cows10Fertilisers</v>
          </cell>
          <cell r="D134" t="str">
            <v>Fertilisers</v>
          </cell>
          <cell r="E134">
            <v>0</v>
          </cell>
          <cell r="F134">
            <v>65</v>
          </cell>
          <cell r="G134">
            <v>470863.62935767148</v>
          </cell>
          <cell r="H134">
            <v>0.05</v>
          </cell>
          <cell r="I134">
            <v>210934</v>
          </cell>
          <cell r="J134" t="str">
            <v>Cows10</v>
          </cell>
          <cell r="K134">
            <v>124</v>
          </cell>
          <cell r="L134">
            <v>50.74</v>
          </cell>
          <cell r="M134">
            <v>6291.76</v>
          </cell>
          <cell r="N134">
            <v>157294</v>
          </cell>
          <cell r="O134">
            <v>60</v>
          </cell>
          <cell r="P134">
            <v>35.76</v>
          </cell>
          <cell r="Q134">
            <v>2145.6</v>
          </cell>
          <cell r="R134">
            <v>53640</v>
          </cell>
        </row>
        <row r="135">
          <cell r="A135" t="str">
            <v>Cows10N</v>
          </cell>
          <cell r="D135" t="str">
            <v>N</v>
          </cell>
          <cell r="E135">
            <v>0</v>
          </cell>
          <cell r="F135">
            <v>65</v>
          </cell>
          <cell r="G135">
            <v>0</v>
          </cell>
          <cell r="H135">
            <v>0.05</v>
          </cell>
          <cell r="I135">
            <v>0</v>
          </cell>
          <cell r="J135" t="str">
            <v>Cows10</v>
          </cell>
        </row>
        <row r="136">
          <cell r="A136" t="str">
            <v>Cows10P</v>
          </cell>
          <cell r="D136" t="str">
            <v>P</v>
          </cell>
          <cell r="E136">
            <v>0</v>
          </cell>
          <cell r="F136">
            <v>15</v>
          </cell>
          <cell r="G136">
            <v>0</v>
          </cell>
          <cell r="H136">
            <v>0.06</v>
          </cell>
          <cell r="I136">
            <v>0</v>
          </cell>
          <cell r="J136" t="str">
            <v>Cows10</v>
          </cell>
          <cell r="K136">
            <v>78.71075217366608</v>
          </cell>
          <cell r="L136">
            <v>32.125984251968504</v>
          </cell>
          <cell r="M136">
            <v>28.913385826771655</v>
          </cell>
          <cell r="N136">
            <v>1.2500000000000001E-2</v>
          </cell>
          <cell r="O136">
            <v>28.447429328907663</v>
          </cell>
          <cell r="P136">
            <v>44.703103231140609</v>
          </cell>
        </row>
        <row r="137">
          <cell r="A137" t="str">
            <v>Cows10K</v>
          </cell>
          <cell r="D137" t="str">
            <v>K</v>
          </cell>
          <cell r="E137">
            <v>0</v>
          </cell>
          <cell r="F137">
            <v>10</v>
          </cell>
          <cell r="G137">
            <v>0</v>
          </cell>
          <cell r="H137">
            <v>0.06</v>
          </cell>
          <cell r="I137">
            <v>0</v>
          </cell>
          <cell r="J137" t="str">
            <v>Cows10</v>
          </cell>
        </row>
        <row r="138">
          <cell r="A138" t="str">
            <v>Cows10Ca</v>
          </cell>
          <cell r="D138" t="str">
            <v>Ca</v>
          </cell>
          <cell r="E138">
            <v>0</v>
          </cell>
          <cell r="F138">
            <v>0.6</v>
          </cell>
          <cell r="G138">
            <v>0</v>
          </cell>
          <cell r="H138">
            <v>0.72</v>
          </cell>
          <cell r="I138">
            <v>31730.281663931928</v>
          </cell>
          <cell r="J138" t="str">
            <v>Spcow12</v>
          </cell>
          <cell r="K138" t="str">
            <v>Liquid System</v>
          </cell>
          <cell r="L138" t="str">
            <v>Solid Storage</v>
          </cell>
          <cell r="M138" t="str">
            <v>Grazing</v>
          </cell>
          <cell r="N138">
            <v>1.525E-2</v>
          </cell>
          <cell r="O138" t="str">
            <v>Liquid System</v>
          </cell>
          <cell r="P138" t="str">
            <v>Solid Storage</v>
          </cell>
          <cell r="Q138" t="str">
            <v>Grazing</v>
          </cell>
        </row>
        <row r="139">
          <cell r="A139" t="str">
            <v>Cows10Total CO2 from Fertiliser</v>
          </cell>
          <cell r="D139" t="str">
            <v>Total CO2 from Fertiliser</v>
          </cell>
          <cell r="I139">
            <v>0</v>
          </cell>
          <cell r="J139" t="str">
            <v>SpCow</v>
          </cell>
          <cell r="K139" t="str">
            <v>Cows</v>
          </cell>
          <cell r="L139">
            <v>0.25</v>
          </cell>
          <cell r="M139">
            <v>0.5</v>
          </cell>
          <cell r="N139">
            <v>1.525E-2</v>
          </cell>
          <cell r="O139" t="str">
            <v>0-12months</v>
          </cell>
          <cell r="P139">
            <v>0.2</v>
          </cell>
          <cell r="Q139">
            <v>0.8</v>
          </cell>
          <cell r="R139">
            <v>0.02</v>
          </cell>
        </row>
        <row r="140">
          <cell r="A140" t="str">
            <v>Cows10Cows</v>
          </cell>
          <cell r="D140" t="str">
            <v>Methane</v>
          </cell>
          <cell r="I140">
            <v>210124.5</v>
          </cell>
          <cell r="J140" t="str">
            <v>Cows10</v>
          </cell>
          <cell r="K140" t="str">
            <v>Cows</v>
          </cell>
          <cell r="L140">
            <v>50.74</v>
          </cell>
          <cell r="M140">
            <v>6545.46</v>
          </cell>
          <cell r="N140">
            <v>163636.5</v>
          </cell>
          <cell r="O140" t="str">
            <v>0-12months</v>
          </cell>
          <cell r="P140">
            <v>35.76</v>
          </cell>
          <cell r="Q140">
            <v>1859.52</v>
          </cell>
          <cell r="R140">
            <v>46488</v>
          </cell>
        </row>
        <row r="141">
          <cell r="A141" t="str">
            <v>Cows10Methane</v>
          </cell>
          <cell r="D141" t="str">
            <v>Methane</v>
          </cell>
          <cell r="I141">
            <v>179245.5</v>
          </cell>
          <cell r="J141" t="str">
            <v>SpCow</v>
          </cell>
          <cell r="K141" t="str">
            <v>Volatisation % from excreta</v>
          </cell>
          <cell r="L141">
            <v>9796</v>
          </cell>
          <cell r="M141">
            <v>234.75414285714285</v>
          </cell>
          <cell r="N141">
            <v>140803.5</v>
          </cell>
          <cell r="O141">
            <v>43</v>
          </cell>
          <cell r="P141">
            <v>35.76</v>
          </cell>
          <cell r="Q141">
            <v>1537.6799999999998</v>
          </cell>
          <cell r="R141">
            <v>38441.999999999993</v>
          </cell>
        </row>
        <row r="142">
          <cell r="A142" t="str">
            <v>Cows10Nitrous Oxide</v>
          </cell>
          <cell r="D142" t="str">
            <v>Nitrous Oxide</v>
          </cell>
          <cell r="I142">
            <v>38163.238443159411</v>
          </cell>
          <cell r="J142" t="str">
            <v>Cows10</v>
          </cell>
          <cell r="K142">
            <v>0.2</v>
          </cell>
          <cell r="L142">
            <v>3019</v>
          </cell>
          <cell r="M142">
            <v>70.157480314960623</v>
          </cell>
          <cell r="N142">
            <v>1.2500000000000001E-2</v>
          </cell>
          <cell r="O142">
            <v>81.495628158058537</v>
          </cell>
          <cell r="P142">
            <v>128.06455853409199</v>
          </cell>
        </row>
        <row r="143">
          <cell r="A143" t="str">
            <v>Cows10Direct emissions to soil</v>
          </cell>
          <cell r="D143" t="str">
            <v>Direct emissions to soil</v>
          </cell>
          <cell r="I143">
            <v>0</v>
          </cell>
          <cell r="J143" t="str">
            <v>SpCow</v>
          </cell>
          <cell r="K143" t="str">
            <v>N fertiliser allocated to enterprise</v>
          </cell>
          <cell r="L143" t="str">
            <v>Volatisation % from N fertiliser</v>
          </cell>
          <cell r="M143" t="str">
            <v>From N fertiliser allocated to enterprise</v>
          </cell>
          <cell r="N143" t="str">
            <v>Indirect emissions: volatisation (EF4)</v>
          </cell>
          <cell r="O143" t="str">
            <v>from animals + fertiliser</v>
          </cell>
          <cell r="P143" t="str">
            <v>volatile from animals + fertiliser</v>
          </cell>
          <cell r="Q143" t="str">
            <v>GWP coefficient NO2</v>
          </cell>
          <cell r="R143" t="str">
            <v>volatile from excreta and fertiliser</v>
          </cell>
        </row>
        <row r="144">
          <cell r="A144" t="str">
            <v>Cows10</v>
          </cell>
          <cell r="D144" t="str">
            <v>Distribution of Animal Waste Management Systems used for different animal types</v>
          </cell>
          <cell r="I144">
            <v>15321.681248763925</v>
          </cell>
          <cell r="J144" t="str">
            <v>Cows10</v>
          </cell>
          <cell r="K144" t="str">
            <v>Liquid System</v>
          </cell>
          <cell r="L144" t="str">
            <v>Solid Storage</v>
          </cell>
          <cell r="M144" t="str">
            <v>Grazing</v>
          </cell>
          <cell r="N144">
            <v>1.0500000000000001E-2</v>
          </cell>
          <cell r="O144" t="str">
            <v>Liquid System</v>
          </cell>
          <cell r="P144" t="str">
            <v>Solid Storage</v>
          </cell>
          <cell r="Q144" t="str">
            <v>Grazing</v>
          </cell>
          <cell r="R144">
            <v>15321.681248763925</v>
          </cell>
        </row>
        <row r="145">
          <cell r="A145" t="str">
            <v>Cows10Distribution of Animal Waste Management Systems used for different animal types</v>
          </cell>
          <cell r="D145" t="str">
            <v>Distribution of Animal Waste Management Systems used for different animal types</v>
          </cell>
          <cell r="J145" t="str">
            <v>Cows10</v>
          </cell>
          <cell r="K145" t="str">
            <v>Liquid System</v>
          </cell>
          <cell r="L145" t="str">
            <v>Solid Storage</v>
          </cell>
          <cell r="M145" t="str">
            <v>Grazing</v>
          </cell>
          <cell r="N145">
            <v>1.0500000000000001E-2</v>
          </cell>
          <cell r="O145" t="str">
            <v>Liquid System</v>
          </cell>
          <cell r="P145" t="str">
            <v>Solid Storage</v>
          </cell>
          <cell r="Q145" t="str">
            <v>Grazing</v>
          </cell>
          <cell r="R145" t="str">
            <v>from leaching</v>
          </cell>
        </row>
        <row r="146">
          <cell r="A146" t="str">
            <v>Cows10</v>
          </cell>
          <cell r="D146" t="str">
            <v>Nitrogen excreted (Nex)</v>
          </cell>
          <cell r="I146">
            <v>68615.798428571434</v>
          </cell>
          <cell r="J146" t="str">
            <v>Cows10</v>
          </cell>
          <cell r="K146">
            <v>0.5</v>
          </cell>
          <cell r="L146">
            <v>0</v>
          </cell>
          <cell r="M146">
            <v>0.5</v>
          </cell>
          <cell r="N146">
            <v>1.0500000000000001E-2</v>
          </cell>
          <cell r="O146">
            <v>0</v>
          </cell>
          <cell r="P146">
            <v>0.2</v>
          </cell>
          <cell r="Q146">
            <v>0.8</v>
          </cell>
          <cell r="R146">
            <v>0.02</v>
          </cell>
        </row>
        <row r="147">
          <cell r="A147" t="str">
            <v>Cows10Nitrogen excreted (Nex)</v>
          </cell>
          <cell r="D147" t="str">
            <v>Nitrogen excreted (Nex)</v>
          </cell>
          <cell r="I147">
            <v>58420.750142857141</v>
          </cell>
          <cell r="J147" t="str">
            <v>Cows10</v>
          </cell>
          <cell r="K147">
            <v>79</v>
          </cell>
          <cell r="L147">
            <v>8769</v>
          </cell>
          <cell r="M147">
            <v>144.6885</v>
          </cell>
          <cell r="N147">
            <v>43117.173000000003</v>
          </cell>
          <cell r="O147">
            <v>38</v>
          </cell>
          <cell r="P147">
            <v>1634</v>
          </cell>
          <cell r="Q147">
            <v>51.354285714285709</v>
          </cell>
          <cell r="R147">
            <v>15303.577142857141</v>
          </cell>
        </row>
        <row r="148">
          <cell r="A148" t="str">
            <v>Cows10Indirect N2O emissions</v>
          </cell>
          <cell r="D148" t="str">
            <v>Indirect N2O emissions</v>
          </cell>
          <cell r="I148">
            <v>210934</v>
          </cell>
          <cell r="J148" t="str">
            <v>Cows10</v>
          </cell>
          <cell r="K148" t="str">
            <v>Volatisation % from excreta</v>
          </cell>
          <cell r="L148">
            <v>8769</v>
          </cell>
          <cell r="M148">
            <v>144.6885</v>
          </cell>
        </row>
        <row r="149">
          <cell r="A149" t="str">
            <v>Cows10Volatisation % from excreta</v>
          </cell>
          <cell r="D149" t="str">
            <v>Volatisation % from excreta</v>
          </cell>
          <cell r="I149">
            <v>48290.431532951639</v>
          </cell>
          <cell r="J149" t="str">
            <v>Cows10</v>
          </cell>
          <cell r="K149">
            <v>0.2</v>
          </cell>
          <cell r="L149">
            <v>2600.75</v>
          </cell>
          <cell r="M149" t="str">
            <v>Net liveweight</v>
          </cell>
          <cell r="N149" t="str">
            <v>KO%</v>
          </cell>
          <cell r="O149" t="str">
            <v>from animals + fertiliser</v>
          </cell>
          <cell r="P149" t="str">
            <v>volatile from animals + fertiliser</v>
          </cell>
          <cell r="Q149" t="str">
            <v>GWP coefficient NO2</v>
          </cell>
          <cell r="R149" t="str">
            <v>volatile from excreta and fertiliser</v>
          </cell>
        </row>
        <row r="150">
          <cell r="A150" t="str">
            <v>Cows10Indirect emissions: volatisation (EF4)</v>
          </cell>
          <cell r="D150" t="str">
            <v>Indirect emissions: volatisation (EF4)</v>
          </cell>
          <cell r="I150">
            <v>17636.36857589988</v>
          </cell>
          <cell r="J150" t="str">
            <v>Cows10</v>
          </cell>
          <cell r="K150" t="str">
            <v>N fertiliser allocated to enterprise</v>
          </cell>
          <cell r="L150" t="str">
            <v>Volatisation % from N fertiliser</v>
          </cell>
          <cell r="M150" t="str">
            <v>From N fertiliser allocated to enterprise</v>
          </cell>
          <cell r="N150" t="str">
            <v>Indirect emissions: volatisation (EF4)</v>
          </cell>
          <cell r="O150" t="str">
            <v>from animals + fertiliser</v>
          </cell>
          <cell r="P150" t="str">
            <v>volatile from animals + fertiliser</v>
          </cell>
          <cell r="Q150" t="str">
            <v>GWP coefficient NO2</v>
          </cell>
          <cell r="R150" t="str">
            <v>volatile from excreta and fertiliser</v>
          </cell>
        </row>
        <row r="151">
          <cell r="A151" t="str">
            <v>Cows10Volatisation from animals + fertiliser</v>
          </cell>
          <cell r="D151" t="str">
            <v>Volatisation from animals + fertiliser</v>
          </cell>
          <cell r="I151">
            <v>12178.940714285716</v>
          </cell>
          <cell r="J151" t="str">
            <v>SpCow</v>
          </cell>
          <cell r="K151" t="str">
            <v>From leaching</v>
          </cell>
          <cell r="L151" t="str">
            <v>% lost from leaching</v>
          </cell>
          <cell r="M151">
            <v>0</v>
          </cell>
          <cell r="N151" t="str">
            <v>Indirect emissions from leaching (EF5)</v>
          </cell>
          <cell r="O151" t="str">
            <v>kgN2O-N</v>
          </cell>
          <cell r="P151" t="str">
            <v>kgN2O</v>
          </cell>
          <cell r="Q151">
            <v>298</v>
          </cell>
          <cell r="R151" t="str">
            <v>from leaching</v>
          </cell>
        </row>
        <row r="152">
          <cell r="A152" t="str">
            <v>Cows10</v>
          </cell>
          <cell r="D152" t="str">
            <v>Leaching</v>
          </cell>
          <cell r="E152" t="str">
            <v>Environmental</v>
          </cell>
          <cell r="F152" t="str">
            <v>n</v>
          </cell>
          <cell r="G152" t="str">
            <v>System</v>
          </cell>
          <cell r="H152" t="str">
            <v>EwesUplandFinished[15]</v>
          </cell>
          <cell r="I152">
            <v>54947.124673038496</v>
          </cell>
          <cell r="J152" t="str">
            <v>Cows10</v>
          </cell>
          <cell r="K152" t="str">
            <v>From leaching</v>
          </cell>
          <cell r="L152" t="str">
            <v>% lost from leaching</v>
          </cell>
          <cell r="N152" t="str">
            <v>Indirect emissions from leaching (EF5)</v>
          </cell>
          <cell r="O152" t="str">
            <v>kgN2O-N</v>
          </cell>
          <cell r="P152" t="str">
            <v>kgN2O</v>
          </cell>
          <cell r="Q152">
            <v>298</v>
          </cell>
          <cell r="R152" t="str">
            <v>from leaching</v>
          </cell>
        </row>
        <row r="153">
          <cell r="A153" t="str">
            <v>Cows10Leaching</v>
          </cell>
          <cell r="D153" t="str">
            <v>Leaching</v>
          </cell>
          <cell r="E153">
            <v>40848</v>
          </cell>
          <cell r="I153">
            <v>27402.61660714286</v>
          </cell>
          <cell r="J153" t="str">
            <v>Cows10</v>
          </cell>
          <cell r="K153">
            <v>7802.25</v>
          </cell>
          <cell r="L153">
            <v>0.3</v>
          </cell>
          <cell r="N153">
            <v>2.5000000000000001E-2</v>
          </cell>
          <cell r="O153">
            <v>58.516874999999999</v>
          </cell>
          <cell r="P153">
            <v>91.955089285714294</v>
          </cell>
          <cell r="Q153">
            <v>298</v>
          </cell>
          <cell r="R153">
            <v>27402.61660714286</v>
          </cell>
          <cell r="T153" t="str">
            <v>Lu</v>
          </cell>
          <cell r="U153" t="str">
            <v>coeff lu/kg</v>
          </cell>
        </row>
        <row r="154">
          <cell r="A154" t="str">
            <v>Cows10Total N2O emissions</v>
          </cell>
          <cell r="D154" t="str">
            <v>Total N2O emissions</v>
          </cell>
          <cell r="F154" t="str">
            <v>Number</v>
          </cell>
          <cell r="G154">
            <v>548</v>
          </cell>
          <cell r="H154" t="str">
            <v>EBV's? y/n</v>
          </cell>
          <cell r="I154">
            <v>98002.30746428571</v>
          </cell>
          <cell r="J154" t="str">
            <v>Cows10</v>
          </cell>
          <cell r="K154" t="str">
            <v>Female</v>
          </cell>
          <cell r="L154" t="str">
            <v>Mated</v>
          </cell>
          <cell r="N154" t="str">
            <v>Upland</v>
          </cell>
          <cell r="O154">
            <v>70</v>
          </cell>
          <cell r="P154">
            <v>8.3999999999999991E-2</v>
          </cell>
          <cell r="R154" t="str">
            <v>current default</v>
          </cell>
          <cell r="S154">
            <v>75</v>
          </cell>
          <cell r="T154">
            <v>0.09</v>
          </cell>
          <cell r="U154">
            <v>1.1999999999999999E-3</v>
          </cell>
        </row>
        <row r="155">
          <cell r="A155" t="str">
            <v>Cows10Total methane emissions</v>
          </cell>
          <cell r="D155" t="str">
            <v>Total methane emissions</v>
          </cell>
          <cell r="F155" t="str">
            <v>BreedOfSire</v>
          </cell>
          <cell r="G155" t="str">
            <v>TX</v>
          </cell>
          <cell r="H155" t="str">
            <v>Average Cost</v>
          </cell>
          <cell r="I155">
            <v>179245.5</v>
          </cell>
          <cell r="J155" t="str">
            <v>Cows10</v>
          </cell>
          <cell r="K155" t="str">
            <v>perkgNetLiveweight</v>
          </cell>
          <cell r="M155" t="str">
            <v>Net liveweight</v>
          </cell>
          <cell r="N155" t="str">
            <v>KO%</v>
          </cell>
          <cell r="O155">
            <v>55</v>
          </cell>
          <cell r="P155">
            <v>6.5999999999999989E-2</v>
          </cell>
          <cell r="R155" t="str">
            <v>Scottish Blackface</v>
          </cell>
          <cell r="S155">
            <v>54</v>
          </cell>
          <cell r="T155">
            <v>6.4799999999999996E-2</v>
          </cell>
        </row>
        <row r="156">
          <cell r="A156" t="str">
            <v>Cows10Total energy emissions</v>
          </cell>
          <cell r="D156" t="str">
            <v>Total energy emissions</v>
          </cell>
          <cell r="F156" t="str">
            <v>BreedOfDam</v>
          </cell>
          <cell r="G156" t="str">
            <v>Mule</v>
          </cell>
          <cell r="I156">
            <v>39801.469123389514</v>
          </cell>
          <cell r="J156" t="str">
            <v>Cows10</v>
          </cell>
          <cell r="K156" t="str">
            <v>perkgNetLiveweight</v>
          </cell>
          <cell r="M156" t="str">
            <v>Net liveweight</v>
          </cell>
          <cell r="N156" t="str">
            <v>KO%</v>
          </cell>
          <cell r="R156" t="str">
            <v>North Country Cheviot</v>
          </cell>
          <cell r="S156">
            <v>60</v>
          </cell>
          <cell r="T156">
            <v>7.1999999999999995E-2</v>
          </cell>
        </row>
        <row r="157">
          <cell r="A157" t="str">
            <v>Cows10Total CO2 emissions</v>
          </cell>
          <cell r="D157" t="str">
            <v>Total CO2 emissions</v>
          </cell>
          <cell r="F157" t="str">
            <v>EweLambs</v>
          </cell>
          <cell r="G157">
            <v>0</v>
          </cell>
          <cell r="I157">
            <v>317049.27658767521</v>
          </cell>
          <cell r="J157" t="str">
            <v>sH12</v>
          </cell>
          <cell r="K157" t="str">
            <v>Female</v>
          </cell>
          <cell r="M157">
            <v>30010</v>
          </cell>
          <cell r="N157" t="str">
            <v>Over-ride</v>
          </cell>
          <cell r="R157" t="str">
            <v>South Country Cheviot</v>
          </cell>
          <cell r="S157">
            <v>48</v>
          </cell>
          <cell r="T157">
            <v>5.7599999999999998E-2</v>
          </cell>
        </row>
        <row r="158">
          <cell r="A158" t="str">
            <v>EnterpriseSh11</v>
          </cell>
          <cell r="D158" t="str">
            <v>Sh11</v>
          </cell>
          <cell r="E158" t="str">
            <v>Environmental</v>
          </cell>
          <cell r="F158" t="str">
            <v>Barren</v>
          </cell>
          <cell r="G158">
            <v>12</v>
          </cell>
          <cell r="H158" t="str">
            <v>EwesUplandFinished[15]</v>
          </cell>
          <cell r="J158" t="str">
            <v>Sh11</v>
          </cell>
          <cell r="K158" t="str">
            <v>01</v>
          </cell>
          <cell r="L158" t="str">
            <v>Ewe</v>
          </cell>
          <cell r="N158" t="str">
            <v>Default Ewe Weights:</v>
          </cell>
          <cell r="P158" t="str">
            <v>Lu</v>
          </cell>
          <cell r="R158" t="str">
            <v>Greyface</v>
          </cell>
          <cell r="S158">
            <v>70</v>
          </cell>
          <cell r="T158">
            <v>8.3999999999999991E-2</v>
          </cell>
        </row>
        <row r="159">
          <cell r="A159" t="str">
            <v>EnterpriseSheep10</v>
          </cell>
          <cell r="D159" t="str">
            <v>Sheep10</v>
          </cell>
          <cell r="E159" t="str">
            <v>Environmental</v>
          </cell>
          <cell r="F159" t="str">
            <v>n</v>
          </cell>
          <cell r="G159" t="str">
            <v>System</v>
          </cell>
          <cell r="H159" t="str">
            <v>EwesUplandFinished[15]</v>
          </cell>
          <cell r="J159" t="str">
            <v>Sheep10</v>
          </cell>
          <cell r="K159" t="str">
            <v>01</v>
          </cell>
          <cell r="L159" t="str">
            <v>Ewe</v>
          </cell>
          <cell r="N159" t="str">
            <v>Default Ewe Weights:</v>
          </cell>
          <cell r="O159">
            <v>75</v>
          </cell>
          <cell r="P159" t="str">
            <v>Lu</v>
          </cell>
          <cell r="Q159" t="str">
            <v>Ewe Body Weight Guide</v>
          </cell>
          <cell r="R159" t="str">
            <v>Mule</v>
          </cell>
          <cell r="S159">
            <v>73</v>
          </cell>
          <cell r="T159" t="str">
            <v>Lu</v>
          </cell>
          <cell r="U159" t="str">
            <v>coeff lu/kg</v>
          </cell>
        </row>
        <row r="160">
          <cell r="A160" t="str">
            <v>Sheep1075,40118</v>
          </cell>
          <cell r="D160" t="str">
            <v>Year Starts</v>
          </cell>
          <cell r="E160">
            <v>40118</v>
          </cell>
          <cell r="F160" t="str">
            <v>Number</v>
          </cell>
          <cell r="G160">
            <v>554</v>
          </cell>
          <cell r="H160" t="str">
            <v>EBV's? y/n</v>
          </cell>
          <cell r="I160" t="str">
            <v>N</v>
          </cell>
          <cell r="J160" t="str">
            <v>Sheep10</v>
          </cell>
          <cell r="K160" t="str">
            <v>Female</v>
          </cell>
          <cell r="L160" t="str">
            <v>Mated</v>
          </cell>
          <cell r="M160">
            <v>80</v>
          </cell>
          <cell r="N160" t="str">
            <v>Lowland</v>
          </cell>
          <cell r="O160">
            <v>75</v>
          </cell>
          <cell r="P160">
            <v>0.09</v>
          </cell>
          <cell r="Q160" t="str">
            <v>Ewe Body Weight Guide</v>
          </cell>
          <cell r="R160" t="str">
            <v>current default</v>
          </cell>
          <cell r="S160">
            <v>75</v>
          </cell>
          <cell r="T160" t="str">
            <v>Lu</v>
          </cell>
          <cell r="U160" t="str">
            <v>coeff lu/kg</v>
          </cell>
        </row>
        <row r="161">
          <cell r="A161" t="str">
            <v>NumberSheep10FemaleMated70,</v>
          </cell>
          <cell r="D161" t="str">
            <v>Ewes to Tup</v>
          </cell>
          <cell r="E161">
            <v>0</v>
          </cell>
          <cell r="F161" t="str">
            <v>Number</v>
          </cell>
          <cell r="G161">
            <v>550</v>
          </cell>
          <cell r="H161" t="str">
            <v>EBV's? y/n</v>
          </cell>
          <cell r="I161" t="str">
            <v>N</v>
          </cell>
          <cell r="J161" t="str">
            <v>Sheep10</v>
          </cell>
          <cell r="K161" t="str">
            <v>Female</v>
          </cell>
          <cell r="L161" t="str">
            <v>Mated</v>
          </cell>
          <cell r="M161" t="str">
            <v>ewe</v>
          </cell>
          <cell r="N161" t="str">
            <v>Upland</v>
          </cell>
          <cell r="O161">
            <v>70</v>
          </cell>
          <cell r="P161">
            <v>8.3999999999999991E-2</v>
          </cell>
          <cell r="R161" t="str">
            <v>current default</v>
          </cell>
          <cell r="S161">
            <v>75</v>
          </cell>
          <cell r="T161">
            <v>0.09</v>
          </cell>
          <cell r="U161">
            <v>1.1999999999999999E-3</v>
          </cell>
        </row>
        <row r="162">
          <cell r="A162" t="str">
            <v>BreedOfSireSheep1055,</v>
          </cell>
          <cell r="D162" t="str">
            <v>Ram</v>
          </cell>
          <cell r="E162">
            <v>41091</v>
          </cell>
          <cell r="F162" t="str">
            <v>BreedOfSire</v>
          </cell>
          <cell r="G162" t="str">
            <v>TX</v>
          </cell>
          <cell r="H162" t="str">
            <v>Average Cost</v>
          </cell>
          <cell r="I162">
            <v>400</v>
          </cell>
          <cell r="J162" t="str">
            <v>Sheep10</v>
          </cell>
          <cell r="K162" t="str">
            <v>Female</v>
          </cell>
          <cell r="L162" t="str">
            <v>Breeding</v>
          </cell>
          <cell r="M162" t="str">
            <v>ewe</v>
          </cell>
          <cell r="N162" t="str">
            <v>Ewe Weight</v>
          </cell>
          <cell r="O162">
            <v>55</v>
          </cell>
          <cell r="P162">
            <v>6.5999999999999989E-2</v>
          </cell>
          <cell r="R162" t="str">
            <v>Scottish Blackface</v>
          </cell>
          <cell r="S162">
            <v>54</v>
          </cell>
          <cell r="T162">
            <v>6.4799999999999996E-2</v>
          </cell>
        </row>
        <row r="163">
          <cell r="A163" t="str">
            <v>BreedOfDamSheep10,</v>
          </cell>
          <cell r="D163" t="str">
            <v>Ewe</v>
          </cell>
          <cell r="E163">
            <v>0</v>
          </cell>
          <cell r="F163" t="str">
            <v>BreedOfDam</v>
          </cell>
          <cell r="G163" t="str">
            <v>Mule</v>
          </cell>
          <cell r="H163">
            <v>0</v>
          </cell>
          <cell r="I163">
            <v>0</v>
          </cell>
          <cell r="J163" t="str">
            <v>Sheep10</v>
          </cell>
          <cell r="K163" t="str">
            <v>Female</v>
          </cell>
          <cell r="L163" t="str">
            <v>Replacement</v>
          </cell>
          <cell r="N163" t="str">
            <v>Ewe Weight</v>
          </cell>
          <cell r="R163" t="str">
            <v>North Country Cheviot</v>
          </cell>
          <cell r="S163">
            <v>60</v>
          </cell>
          <cell r="T163">
            <v>7.1999999999999995E-2</v>
          </cell>
        </row>
        <row r="164">
          <cell r="A164" t="str">
            <v>EweLambsSheep10Female,</v>
          </cell>
          <cell r="D164" t="str">
            <v>DeathBefore</v>
          </cell>
          <cell r="E164">
            <v>40940</v>
          </cell>
          <cell r="F164" t="str">
            <v>EweLambs</v>
          </cell>
          <cell r="G164">
            <v>0</v>
          </cell>
          <cell r="I164">
            <v>210.00000000000006</v>
          </cell>
          <cell r="J164" t="str">
            <v>Sheep10</v>
          </cell>
          <cell r="K164" t="str">
            <v>Female</v>
          </cell>
          <cell r="L164" t="str">
            <v>Barren</v>
          </cell>
          <cell r="N164" t="str">
            <v>Over-ride</v>
          </cell>
          <cell r="R164" t="str">
            <v>South Country Cheviot</v>
          </cell>
          <cell r="S164">
            <v>48</v>
          </cell>
          <cell r="T164">
            <v>5.7599999999999998E-2</v>
          </cell>
        </row>
        <row r="165">
          <cell r="A165" t="str">
            <v>BarrenSheep10FemaleBarren,</v>
          </cell>
          <cell r="D165" t="str">
            <v>DeathAfter</v>
          </cell>
          <cell r="E165">
            <v>41153</v>
          </cell>
          <cell r="F165" t="str">
            <v>Barren</v>
          </cell>
          <cell r="G165">
            <v>21</v>
          </cell>
          <cell r="I165">
            <v>630.00000000000011</v>
          </cell>
          <cell r="J165" t="str">
            <v>Sheep10</v>
          </cell>
          <cell r="K165" t="str">
            <v>Female</v>
          </cell>
          <cell r="L165" t="str">
            <v>Barren</v>
          </cell>
          <cell r="N165" t="str">
            <v>0.084</v>
          </cell>
          <cell r="O165" t="str">
            <v>Lu</v>
          </cell>
          <cell r="R165" t="str">
            <v>Greyface</v>
          </cell>
          <cell r="S165">
            <v>70</v>
          </cell>
          <cell r="T165">
            <v>8.3999999999999991E-2</v>
          </cell>
        </row>
        <row r="166">
          <cell r="A166" t="str">
            <v>Sheep10Lu,</v>
          </cell>
          <cell r="D166" t="str">
            <v>Ewes to Tup</v>
          </cell>
          <cell r="E166">
            <v>40483</v>
          </cell>
          <cell r="F166" t="str">
            <v>Open</v>
          </cell>
          <cell r="G166">
            <v>555</v>
          </cell>
          <cell r="H166">
            <v>47175</v>
          </cell>
          <cell r="I166">
            <v>38850.000000000007</v>
          </cell>
          <cell r="J166" t="str">
            <v>Sheep10</v>
          </cell>
          <cell r="K166" t="str">
            <v>Female</v>
          </cell>
          <cell r="L166" t="str">
            <v>Breeding</v>
          </cell>
          <cell r="M166">
            <v>85</v>
          </cell>
          <cell r="N166" t="str">
            <v>0.084</v>
          </cell>
          <cell r="O166" t="str">
            <v>Lu</v>
          </cell>
          <cell r="R166" t="str">
            <v>Mule</v>
          </cell>
          <cell r="S166">
            <v>73</v>
          </cell>
          <cell r="T166">
            <v>8.7599999999999997E-2</v>
          </cell>
        </row>
        <row r="167">
          <cell r="A167" t="str">
            <v>OpenSheep10Female60,40118</v>
          </cell>
          <cell r="D167" t="str">
            <v>Ewes to Tup</v>
          </cell>
          <cell r="E167">
            <v>40118</v>
          </cell>
          <cell r="F167" t="str">
            <v>Open</v>
          </cell>
          <cell r="G167">
            <v>550</v>
          </cell>
          <cell r="H167">
            <v>33000</v>
          </cell>
          <cell r="I167">
            <v>38500.000000000007</v>
          </cell>
          <cell r="J167" t="str">
            <v>Sheep10</v>
          </cell>
          <cell r="K167" t="str">
            <v>Female</v>
          </cell>
          <cell r="L167" t="str">
            <v>Breeding</v>
          </cell>
          <cell r="M167">
            <v>60</v>
          </cell>
          <cell r="N167">
            <v>70.000000000000014</v>
          </cell>
          <cell r="O167" t="str">
            <v>default open value &amp; weight</v>
          </cell>
          <cell r="R167" t="str">
            <v>Scottish Halfbred</v>
          </cell>
          <cell r="S167">
            <v>77</v>
          </cell>
          <cell r="T167">
            <v>9.2399999999999996E-2</v>
          </cell>
        </row>
        <row r="168">
          <cell r="A168" t="str">
            <v>PurchaseSheep10FemaleBreeding,0</v>
          </cell>
          <cell r="D168" t="str">
            <v>Replacements(to lamb this year)</v>
          </cell>
          <cell r="E168">
            <v>0</v>
          </cell>
          <cell r="F168" t="str">
            <v>Purchase</v>
          </cell>
          <cell r="G168">
            <v>0</v>
          </cell>
          <cell r="H168">
            <v>0</v>
          </cell>
          <cell r="I168">
            <v>0</v>
          </cell>
          <cell r="J168" t="str">
            <v>Sheep10</v>
          </cell>
          <cell r="K168" t="str">
            <v>Female</v>
          </cell>
          <cell r="L168" t="str">
            <v>Breeding</v>
          </cell>
          <cell r="N168">
            <v>70.000000000000014</v>
          </cell>
          <cell r="R168" t="str">
            <v>from MLC "Feeding the Ewe"</v>
          </cell>
        </row>
        <row r="169">
          <cell r="A169" t="str">
            <v>TransInSheep10FemaleBreeding,0</v>
          </cell>
          <cell r="D169" t="str">
            <v>Replacements(to lamb next year)</v>
          </cell>
          <cell r="E169">
            <v>0</v>
          </cell>
          <cell r="F169" t="str">
            <v>TransIn</v>
          </cell>
          <cell r="G169">
            <v>0</v>
          </cell>
          <cell r="H169">
            <v>0</v>
          </cell>
          <cell r="I169">
            <v>0</v>
          </cell>
          <cell r="J169" t="str">
            <v>Sheep10</v>
          </cell>
          <cell r="K169" t="str">
            <v>Female</v>
          </cell>
          <cell r="L169" t="str">
            <v>Breeding</v>
          </cell>
          <cell r="M169">
            <v>0</v>
          </cell>
          <cell r="N169">
            <v>70.000000000000014</v>
          </cell>
        </row>
        <row r="170">
          <cell r="A170" t="str">
            <v>PurchaseSheep10FemaleReplacement,40330</v>
          </cell>
          <cell r="D170" t="str">
            <v>Replacements(to lamb next year)</v>
          </cell>
          <cell r="E170">
            <v>40330</v>
          </cell>
          <cell r="F170" t="str">
            <v>Purchase</v>
          </cell>
          <cell r="G170">
            <v>157</v>
          </cell>
          <cell r="H170">
            <v>10205</v>
          </cell>
          <cell r="I170">
            <v>10990.000000000002</v>
          </cell>
          <cell r="J170" t="str">
            <v>Sheep10</v>
          </cell>
          <cell r="K170" t="str">
            <v>Female</v>
          </cell>
          <cell r="L170" t="str">
            <v>Replacement</v>
          </cell>
          <cell r="M170">
            <v>81</v>
          </cell>
          <cell r="N170">
            <v>70.000000000000014</v>
          </cell>
          <cell r="O170" t="str">
            <v>default close value &amp; weight</v>
          </cell>
        </row>
        <row r="171">
          <cell r="A171" t="str">
            <v>DeathSheep10FemaleBefore,40210</v>
          </cell>
          <cell r="D171" t="str">
            <v>DeathBefore</v>
          </cell>
          <cell r="E171">
            <v>40210</v>
          </cell>
          <cell r="F171" t="str">
            <v>Death</v>
          </cell>
          <cell r="G171">
            <v>4</v>
          </cell>
          <cell r="I171">
            <v>280.00000000000006</v>
          </cell>
          <cell r="J171" t="str">
            <v>Sheep10</v>
          </cell>
          <cell r="K171" t="str">
            <v>Female</v>
          </cell>
          <cell r="L171" t="str">
            <v>Before</v>
          </cell>
          <cell r="N171">
            <v>70.000000000000014</v>
          </cell>
        </row>
        <row r="172">
          <cell r="A172" t="str">
            <v>DeathSheep10FemaleAfter,40360</v>
          </cell>
          <cell r="D172" t="str">
            <v>DeathAfter</v>
          </cell>
          <cell r="E172">
            <v>40360</v>
          </cell>
          <cell r="F172" t="str">
            <v>Death</v>
          </cell>
          <cell r="G172">
            <v>11</v>
          </cell>
          <cell r="H172">
            <v>0</v>
          </cell>
          <cell r="I172">
            <v>770.00000000000011</v>
          </cell>
          <cell r="J172" t="str">
            <v>Sheep10</v>
          </cell>
          <cell r="K172" t="str">
            <v>Female</v>
          </cell>
          <cell r="L172" t="str">
            <v>After</v>
          </cell>
          <cell r="N172">
            <v>70.000000000000014</v>
          </cell>
        </row>
        <row r="173">
          <cell r="A173" t="str">
            <v>SaleSheep10FemaleBreeding,0</v>
          </cell>
          <cell r="D173" t="str">
            <v>Breeding Sheep</v>
          </cell>
          <cell r="E173">
            <v>0</v>
          </cell>
          <cell r="F173" t="str">
            <v>Sale</v>
          </cell>
          <cell r="G173">
            <v>0</v>
          </cell>
          <cell r="H173">
            <v>0</v>
          </cell>
          <cell r="I173">
            <v>0</v>
          </cell>
          <cell r="J173" t="str">
            <v>Sheep10</v>
          </cell>
          <cell r="K173" t="str">
            <v>Female</v>
          </cell>
          <cell r="L173" t="str">
            <v>Breeding</v>
          </cell>
          <cell r="M173">
            <v>300</v>
          </cell>
          <cell r="N173">
            <v>70.000000000000014</v>
          </cell>
          <cell r="O173" t="str">
            <v>default open value &amp; weight</v>
          </cell>
        </row>
        <row r="174">
          <cell r="A174" t="str">
            <v>TransOutSheep10FemaleBreeding,0</v>
          </cell>
          <cell r="D174" t="str">
            <v>to early flock</v>
          </cell>
          <cell r="E174">
            <v>0</v>
          </cell>
          <cell r="F174" t="str">
            <v>TransOut</v>
          </cell>
          <cell r="G174">
            <v>0</v>
          </cell>
          <cell r="H174">
            <v>0</v>
          </cell>
          <cell r="I174">
            <v>0</v>
          </cell>
          <cell r="J174" t="str">
            <v>Sheep10</v>
          </cell>
          <cell r="K174" t="str">
            <v>Female</v>
          </cell>
          <cell r="L174" t="str">
            <v>Breeding</v>
          </cell>
          <cell r="N174">
            <v>70.000000000000014</v>
          </cell>
        </row>
        <row r="175">
          <cell r="A175" t="str">
            <v>SaleSheep10FemaleDisposal,40330</v>
          </cell>
          <cell r="D175" t="str">
            <v>Cull Ewes</v>
          </cell>
          <cell r="E175">
            <v>40330</v>
          </cell>
          <cell r="F175" t="str">
            <v>Sale</v>
          </cell>
          <cell r="G175">
            <v>142</v>
          </cell>
          <cell r="H175">
            <v>8236</v>
          </cell>
          <cell r="I175">
            <v>9940.0000000000018</v>
          </cell>
          <cell r="J175" t="str">
            <v>Sheep10</v>
          </cell>
          <cell r="K175" t="str">
            <v>Female</v>
          </cell>
          <cell r="L175" t="str">
            <v>Disposal</v>
          </cell>
          <cell r="M175">
            <v>0</v>
          </cell>
          <cell r="N175">
            <v>70.000000000000014</v>
          </cell>
        </row>
        <row r="176">
          <cell r="A176" t="str">
            <v>TransOutSheep10FemaleDisposal,0</v>
          </cell>
          <cell r="D176" t="str">
            <v>retained for fattening</v>
          </cell>
          <cell r="E176">
            <v>0</v>
          </cell>
          <cell r="F176" t="str">
            <v>TransOut</v>
          </cell>
          <cell r="G176">
            <v>0</v>
          </cell>
          <cell r="H176">
            <v>0</v>
          </cell>
          <cell r="I176">
            <v>0</v>
          </cell>
          <cell r="J176" t="str">
            <v>Sheep10</v>
          </cell>
          <cell r="K176" t="str">
            <v>Female</v>
          </cell>
          <cell r="L176" t="str">
            <v>Disposal</v>
          </cell>
          <cell r="M176">
            <v>85</v>
          </cell>
          <cell r="N176">
            <v>70.000000000000014</v>
          </cell>
          <cell r="O176" t="str">
            <v>default close value &amp; weight</v>
          </cell>
        </row>
        <row r="177">
          <cell r="A177" t="str">
            <v>CloseSheep10Female60,40544</v>
          </cell>
          <cell r="D177" t="str">
            <v>Closing Values from default</v>
          </cell>
          <cell r="E177">
            <v>40544</v>
          </cell>
          <cell r="F177" t="str">
            <v>Close</v>
          </cell>
          <cell r="G177">
            <v>550</v>
          </cell>
          <cell r="H177">
            <v>33000</v>
          </cell>
          <cell r="I177">
            <v>38500</v>
          </cell>
          <cell r="J177" t="str">
            <v>Sheep10</v>
          </cell>
          <cell r="K177" t="str">
            <v>Female</v>
          </cell>
          <cell r="M177">
            <v>60</v>
          </cell>
          <cell r="N177">
            <v>70.000000000000014</v>
          </cell>
          <cell r="O177" t="str">
            <v>default close value &amp; weight</v>
          </cell>
        </row>
        <row r="178">
          <cell r="A178" t="str">
            <v>AverageFemaleNoSheep10,</v>
          </cell>
          <cell r="D178" t="str">
            <v>Rams</v>
          </cell>
          <cell r="F178" t="str">
            <v>AverageFemaleNo</v>
          </cell>
          <cell r="G178">
            <v>549.64788732394368</v>
          </cell>
          <cell r="J178" t="str">
            <v>Sheep10</v>
          </cell>
        </row>
        <row r="179">
          <cell r="A179" t="str">
            <v>Sheep10,</v>
          </cell>
          <cell r="D179" t="str">
            <v>Rams</v>
          </cell>
          <cell r="E179">
            <v>40483</v>
          </cell>
          <cell r="F179" t="str">
            <v>Open</v>
          </cell>
          <cell r="G179">
            <v>0</v>
          </cell>
          <cell r="H179">
            <v>9000</v>
          </cell>
          <cell r="I179">
            <v>3000</v>
          </cell>
          <cell r="J179" t="str">
            <v>Sheep10</v>
          </cell>
          <cell r="K179" t="str">
            <v>Progeny</v>
          </cell>
          <cell r="L179" t="str">
            <v>PercentPureBredLamb</v>
          </cell>
          <cell r="M179">
            <v>300</v>
          </cell>
          <cell r="N179">
            <v>100</v>
          </cell>
          <cell r="O179" t="str">
            <v>default open value &amp; weight</v>
          </cell>
        </row>
        <row r="180">
          <cell r="A180" t="str">
            <v>OpenSheep10Male300,40118</v>
          </cell>
          <cell r="D180" t="str">
            <v>RamsOpen</v>
          </cell>
          <cell r="E180">
            <v>40118</v>
          </cell>
          <cell r="F180" t="str">
            <v>Open</v>
          </cell>
          <cell r="G180">
            <v>30</v>
          </cell>
          <cell r="H180">
            <v>9000</v>
          </cell>
          <cell r="I180">
            <v>3000</v>
          </cell>
          <cell r="J180" t="str">
            <v>Sheep10</v>
          </cell>
          <cell r="K180" t="str">
            <v>Male</v>
          </cell>
          <cell r="L180" t="str">
            <v>AtFoot</v>
          </cell>
          <cell r="M180">
            <v>300</v>
          </cell>
          <cell r="N180">
            <v>100</v>
          </cell>
          <cell r="O180" t="str">
            <v>default open value &amp; weight</v>
          </cell>
        </row>
        <row r="181">
          <cell r="A181" t="str">
            <v>PurchaseSheep10Male,40422</v>
          </cell>
          <cell r="D181" t="str">
            <v>RamsPurchase</v>
          </cell>
          <cell r="E181">
            <v>40422</v>
          </cell>
          <cell r="F181" t="str">
            <v>Purchase</v>
          </cell>
          <cell r="G181">
            <v>3</v>
          </cell>
          <cell r="H181">
            <v>1050</v>
          </cell>
          <cell r="I181">
            <v>300</v>
          </cell>
          <cell r="J181" t="str">
            <v>Sheep10</v>
          </cell>
          <cell r="K181" t="str">
            <v>Male</v>
          </cell>
          <cell r="L181" t="str">
            <v>AtFoot</v>
          </cell>
        </row>
        <row r="182">
          <cell r="A182" t="str">
            <v>SaleSheep10Male,40238</v>
          </cell>
          <cell r="D182" t="str">
            <v>RamsSale</v>
          </cell>
          <cell r="E182">
            <v>40238</v>
          </cell>
          <cell r="F182" t="str">
            <v>Sale</v>
          </cell>
          <cell r="G182">
            <v>3</v>
          </cell>
          <cell r="H182">
            <v>750</v>
          </cell>
          <cell r="I182">
            <v>300</v>
          </cell>
          <cell r="J182" t="str">
            <v>Sheep10</v>
          </cell>
          <cell r="K182" t="str">
            <v>Male</v>
          </cell>
          <cell r="L182" t="str">
            <v>AtFoot</v>
          </cell>
        </row>
        <row r="183">
          <cell r="A183" t="str">
            <v>DeathSheep10Male,0</v>
          </cell>
          <cell r="D183" t="str">
            <v>Death</v>
          </cell>
          <cell r="E183">
            <v>0</v>
          </cell>
          <cell r="F183" t="str">
            <v>Death</v>
          </cell>
          <cell r="G183">
            <v>0</v>
          </cell>
          <cell r="H183">
            <v>9000</v>
          </cell>
          <cell r="I183">
            <v>0</v>
          </cell>
          <cell r="J183" t="str">
            <v>Sheep10</v>
          </cell>
          <cell r="K183" t="str">
            <v>Male</v>
          </cell>
          <cell r="L183" t="str">
            <v>AtFoot</v>
          </cell>
          <cell r="M183">
            <v>300</v>
          </cell>
          <cell r="N183">
            <v>100</v>
          </cell>
          <cell r="O183" t="str">
            <v>default close value &amp; weight</v>
          </cell>
        </row>
        <row r="184">
          <cell r="A184" t="str">
            <v>CloseSheep10Male300,40544</v>
          </cell>
          <cell r="D184" t="str">
            <v>RamsClose</v>
          </cell>
          <cell r="E184">
            <v>40544</v>
          </cell>
          <cell r="F184" t="str">
            <v>Close</v>
          </cell>
          <cell r="G184">
            <v>30</v>
          </cell>
          <cell r="H184">
            <v>9000</v>
          </cell>
          <cell r="I184">
            <v>3000</v>
          </cell>
          <cell r="J184" t="str">
            <v>Sheep10</v>
          </cell>
          <cell r="K184" t="str">
            <v>Male</v>
          </cell>
          <cell r="L184" t="str">
            <v>AtFoot</v>
          </cell>
          <cell r="M184">
            <v>300</v>
          </cell>
          <cell r="N184">
            <v>100</v>
          </cell>
          <cell r="O184" t="str">
            <v>default close value &amp; weight</v>
          </cell>
        </row>
        <row r="185">
          <cell r="A185" t="str">
            <v>Sheep10,</v>
          </cell>
          <cell r="D185" t="str">
            <v>Lambs</v>
          </cell>
          <cell r="E185">
            <v>0</v>
          </cell>
          <cell r="F185" t="str">
            <v>Purchase</v>
          </cell>
          <cell r="G185">
            <v>0.1</v>
          </cell>
          <cell r="H185">
            <v>0</v>
          </cell>
          <cell r="I185">
            <v>0</v>
          </cell>
          <cell r="J185" t="str">
            <v>Sheep10</v>
          </cell>
          <cell r="K185" t="str">
            <v>Progeny</v>
          </cell>
          <cell r="L185" t="str">
            <v>PercentPureBredLamb</v>
          </cell>
        </row>
        <row r="186">
          <cell r="A186" t="str">
            <v>Sheep10ProgenyPercentPureBredLamb,</v>
          </cell>
          <cell r="D186" t="str">
            <v>Percentage Breed Pure</v>
          </cell>
          <cell r="E186">
            <v>0</v>
          </cell>
          <cell r="F186" t="str">
            <v>TransIn</v>
          </cell>
          <cell r="G186">
            <v>0</v>
          </cell>
          <cell r="H186">
            <v>0</v>
          </cell>
          <cell r="I186">
            <v>0</v>
          </cell>
          <cell r="J186" t="str">
            <v>Sheep10</v>
          </cell>
          <cell r="K186" t="str">
            <v>Progeny</v>
          </cell>
          <cell r="L186" t="str">
            <v>PercentPureBredLamb</v>
          </cell>
          <cell r="M186">
            <v>5</v>
          </cell>
          <cell r="N186">
            <v>5</v>
          </cell>
          <cell r="O186" t="str">
            <v>default open value &amp; weight</v>
          </cell>
        </row>
        <row r="187">
          <cell r="A187" t="str">
            <v>OpenSheep10ProgenyAtFootdefault open value &amp; weight,40118</v>
          </cell>
          <cell r="D187" t="str">
            <v>Open Lambs AtFoot</v>
          </cell>
          <cell r="E187">
            <v>40118</v>
          </cell>
          <cell r="F187" t="str">
            <v>Open</v>
          </cell>
          <cell r="G187">
            <v>0</v>
          </cell>
          <cell r="H187">
            <v>0</v>
          </cell>
          <cell r="I187">
            <v>0</v>
          </cell>
          <cell r="J187" t="str">
            <v>Sheep10</v>
          </cell>
          <cell r="K187" t="str">
            <v>Progeny</v>
          </cell>
          <cell r="L187" t="str">
            <v>AtFoot</v>
          </cell>
          <cell r="M187">
            <v>5</v>
          </cell>
          <cell r="N187">
            <v>5</v>
          </cell>
          <cell r="O187" t="str">
            <v>default open value &amp; weight</v>
          </cell>
        </row>
        <row r="188">
          <cell r="A188" t="str">
            <v>SaleSheep10ProgenyAtFoot,0</v>
          </cell>
          <cell r="D188" t="str">
            <v>Sale Lambs at Foot</v>
          </cell>
          <cell r="E188">
            <v>0</v>
          </cell>
          <cell r="F188" t="str">
            <v>Sale</v>
          </cell>
          <cell r="G188">
            <v>0</v>
          </cell>
          <cell r="H188">
            <v>0</v>
          </cell>
          <cell r="I188">
            <v>0</v>
          </cell>
          <cell r="J188" t="str">
            <v>Sheep10</v>
          </cell>
          <cell r="K188" t="str">
            <v>Progeny</v>
          </cell>
          <cell r="L188" t="str">
            <v>AtFoot</v>
          </cell>
        </row>
        <row r="189">
          <cell r="A189" t="str">
            <v>TransOutSheep10ProgenyAtFoot,0</v>
          </cell>
          <cell r="D189" t="str">
            <v>Purchase Lambs at foot</v>
          </cell>
          <cell r="E189">
            <v>0</v>
          </cell>
          <cell r="F189" t="str">
            <v>TransOut</v>
          </cell>
          <cell r="G189">
            <v>0</v>
          </cell>
          <cell r="H189">
            <v>0</v>
          </cell>
          <cell r="I189">
            <v>0</v>
          </cell>
          <cell r="J189" t="str">
            <v>Sheep10</v>
          </cell>
          <cell r="K189" t="str">
            <v>Progeny</v>
          </cell>
          <cell r="L189" t="str">
            <v>AtFoot</v>
          </cell>
        </row>
        <row r="190">
          <cell r="A190" t="str">
            <v>PurchaseSheep10ProgenyAtFoot,0</v>
          </cell>
          <cell r="D190" t="str">
            <v>Purchase Lambs at foot</v>
          </cell>
          <cell r="E190">
            <v>0</v>
          </cell>
          <cell r="F190" t="str">
            <v>Purchase</v>
          </cell>
          <cell r="G190">
            <v>0</v>
          </cell>
          <cell r="H190">
            <v>0</v>
          </cell>
          <cell r="I190">
            <v>0</v>
          </cell>
          <cell r="J190" t="str">
            <v>Sheep10</v>
          </cell>
          <cell r="K190" t="str">
            <v>Progeny</v>
          </cell>
          <cell r="L190" t="str">
            <v>AtFoot</v>
          </cell>
        </row>
        <row r="191">
          <cell r="A191" t="str">
            <v>TransInSheep10ProgenyAtFoot,0</v>
          </cell>
          <cell r="D191" t="str">
            <v>Purchase FosterProgeny</v>
          </cell>
          <cell r="E191">
            <v>0</v>
          </cell>
          <cell r="F191" t="str">
            <v>TransIn</v>
          </cell>
          <cell r="G191">
            <v>0</v>
          </cell>
          <cell r="H191">
            <v>0</v>
          </cell>
          <cell r="I191">
            <v>0</v>
          </cell>
          <cell r="J191" t="str">
            <v>Sheep10</v>
          </cell>
          <cell r="K191" t="str">
            <v>Progeny</v>
          </cell>
          <cell r="L191" t="str">
            <v>AtFoot</v>
          </cell>
        </row>
        <row r="192">
          <cell r="A192" t="str">
            <v>PurchaseSheep10ProgenyFoster,0</v>
          </cell>
          <cell r="D192" t="str">
            <v>Purchase FosterProgeny</v>
          </cell>
          <cell r="E192">
            <v>0</v>
          </cell>
          <cell r="F192" t="str">
            <v>Purchase</v>
          </cell>
          <cell r="G192">
            <v>0</v>
          </cell>
          <cell r="H192">
            <v>0</v>
          </cell>
          <cell r="I192">
            <v>0</v>
          </cell>
          <cell r="J192" t="str">
            <v>Sheep10</v>
          </cell>
          <cell r="K192" t="str">
            <v>Progeny</v>
          </cell>
          <cell r="L192" t="str">
            <v>Foster</v>
          </cell>
        </row>
        <row r="193">
          <cell r="A193" t="str">
            <v>TransInSheep10ProgenyFoster,0</v>
          </cell>
          <cell r="D193" t="str">
            <v>FirstLambing</v>
          </cell>
          <cell r="E193">
            <v>0</v>
          </cell>
          <cell r="F193" t="str">
            <v>TransIn</v>
          </cell>
          <cell r="G193">
            <v>0</v>
          </cell>
          <cell r="H193">
            <v>0</v>
          </cell>
          <cell r="I193">
            <v>0</v>
          </cell>
          <cell r="J193" t="str">
            <v>Sh11</v>
          </cell>
          <cell r="K193" t="str">
            <v>Progeny</v>
          </cell>
          <cell r="L193" t="str">
            <v>FirstBirth</v>
          </cell>
        </row>
        <row r="194">
          <cell r="A194" t="str">
            <v>Sheep10ProgenyFirstBirth,40263</v>
          </cell>
          <cell r="D194" t="str">
            <v>FirstLambing</v>
          </cell>
          <cell r="E194">
            <v>40263</v>
          </cell>
          <cell r="F194" t="str">
            <v>BornAlive</v>
          </cell>
          <cell r="G194">
            <v>928</v>
          </cell>
          <cell r="I194">
            <v>4965</v>
          </cell>
          <cell r="J194" t="str">
            <v>Sheep10</v>
          </cell>
          <cell r="K194" t="str">
            <v>Progeny</v>
          </cell>
          <cell r="L194" t="str">
            <v>FirstBirth</v>
          </cell>
        </row>
        <row r="195">
          <cell r="A195" t="str">
            <v>BirthSheep10ProgenyMidBirth,40271</v>
          </cell>
          <cell r="D195" t="str">
            <v>MidLambing/LambsBorn</v>
          </cell>
          <cell r="E195">
            <v>40271</v>
          </cell>
          <cell r="F195" t="str">
            <v>Birth</v>
          </cell>
          <cell r="G195">
            <v>958</v>
          </cell>
          <cell r="I195">
            <v>4790</v>
          </cell>
          <cell r="J195" t="str">
            <v>Sh11</v>
          </cell>
          <cell r="K195" t="str">
            <v>Progeny</v>
          </cell>
          <cell r="L195" t="str">
            <v>LastBirth</v>
          </cell>
        </row>
        <row r="196">
          <cell r="A196" t="str">
            <v>Sheep10ProgenyLastBirth,40300</v>
          </cell>
          <cell r="D196" t="str">
            <v>LastLambing</v>
          </cell>
          <cell r="E196">
            <v>40300</v>
          </cell>
          <cell r="F196" t="str">
            <v>BornDead</v>
          </cell>
          <cell r="G196">
            <v>50</v>
          </cell>
          <cell r="H196">
            <v>0</v>
          </cell>
          <cell r="I196">
            <v>0</v>
          </cell>
          <cell r="J196" t="str">
            <v>Sheep10</v>
          </cell>
          <cell r="K196" t="str">
            <v>Progeny</v>
          </cell>
          <cell r="L196" t="str">
            <v>LastBirth</v>
          </cell>
          <cell r="M196">
            <v>5</v>
          </cell>
          <cell r="N196">
            <v>5</v>
          </cell>
          <cell r="O196" t="str">
            <v>default close value &amp; weight</v>
          </cell>
        </row>
        <row r="197">
          <cell r="A197" t="str">
            <v>BornDeadSheep10ProgenyAtFoot,40269</v>
          </cell>
          <cell r="D197" t="str">
            <v>Born Dead (within 24hours)</v>
          </cell>
          <cell r="E197">
            <v>40269</v>
          </cell>
          <cell r="F197" t="str">
            <v>BornDead</v>
          </cell>
          <cell r="G197">
            <v>90</v>
          </cell>
          <cell r="H197">
            <v>0</v>
          </cell>
          <cell r="I197">
            <v>90</v>
          </cell>
          <cell r="J197" t="str">
            <v>Sheep10</v>
          </cell>
          <cell r="K197" t="str">
            <v>Progeny</v>
          </cell>
          <cell r="L197" t="str">
            <v>AtFoot</v>
          </cell>
        </row>
        <row r="198">
          <cell r="A198" t="str">
            <v>DeathSheep10ProgenyAtFoot,40391</v>
          </cell>
          <cell r="D198" t="str">
            <v>Dead (after 24hours)</v>
          </cell>
          <cell r="E198">
            <v>40391</v>
          </cell>
          <cell r="F198" t="str">
            <v>Death</v>
          </cell>
          <cell r="G198">
            <v>44</v>
          </cell>
          <cell r="H198">
            <v>0</v>
          </cell>
          <cell r="I198">
            <v>220</v>
          </cell>
          <cell r="J198" t="str">
            <v>Sheep10</v>
          </cell>
          <cell r="K198" t="str">
            <v>Progeny</v>
          </cell>
          <cell r="L198" t="str">
            <v>AtFoot</v>
          </cell>
          <cell r="M198">
            <v>0.19497724943386846</v>
          </cell>
          <cell r="N198" t="str">
            <v>daily gain used in grassland</v>
          </cell>
        </row>
        <row r="199">
          <cell r="A199" t="str">
            <v>SaleSheep10ProgenyAtFoot,0</v>
          </cell>
          <cell r="D199" t="str">
            <v>Orphans</v>
          </cell>
          <cell r="E199">
            <v>0</v>
          </cell>
          <cell r="F199" t="str">
            <v>GivingBirth</v>
          </cell>
          <cell r="G199">
            <v>532</v>
          </cell>
          <cell r="H199" t="str">
            <v>DLWG</v>
          </cell>
          <cell r="I199">
            <v>0.19497724943386846</v>
          </cell>
          <cell r="J199" t="str">
            <v>Sh11</v>
          </cell>
          <cell r="K199" t="str">
            <v>Female</v>
          </cell>
          <cell r="L199" t="str">
            <v>AtFoot</v>
          </cell>
        </row>
        <row r="200">
          <cell r="A200" t="str">
            <v>GivingBirthSheep10Female,</v>
          </cell>
          <cell r="D200" t="str">
            <v>NetWeight</v>
          </cell>
          <cell r="E200">
            <v>32024.340425531918</v>
          </cell>
          <cell r="F200" t="str">
            <v>GivingBirth</v>
          </cell>
          <cell r="G200">
            <v>525</v>
          </cell>
          <cell r="H200">
            <v>150527</v>
          </cell>
          <cell r="I200">
            <v>162.73189189189191</v>
          </cell>
          <cell r="J200" t="str">
            <v>Sheep10</v>
          </cell>
          <cell r="K200" t="str">
            <v>Female</v>
          </cell>
        </row>
        <row r="201">
          <cell r="A201" t="str">
            <v>BornAliveSheep10Progeny,</v>
          </cell>
          <cell r="D201" t="str">
            <v>Slaughter Lambs Deadweight Sales</v>
          </cell>
          <cell r="F201" t="str">
            <v>BornAlive</v>
          </cell>
          <cell r="G201">
            <v>868</v>
          </cell>
          <cell r="J201" t="str">
            <v>Sheep10</v>
          </cell>
          <cell r="K201" t="str">
            <v>Progeny</v>
          </cell>
        </row>
        <row r="202">
          <cell r="A202" t="str">
            <v>ProgenyRearedSheep10Progeny,</v>
          </cell>
          <cell r="D202" t="str">
            <v>Lambs left at close of year</v>
          </cell>
          <cell r="E202">
            <v>41082</v>
          </cell>
          <cell r="F202" t="str">
            <v>ProgenyReared</v>
          </cell>
          <cell r="G202">
            <v>824</v>
          </cell>
          <cell r="H202">
            <v>1092</v>
          </cell>
          <cell r="I202">
            <v>536.17021276595744</v>
          </cell>
          <cell r="J202" t="str">
            <v>Sheep10</v>
          </cell>
          <cell r="K202" t="str">
            <v>Progeny</v>
          </cell>
          <cell r="L202" t="str">
            <v>Deadweight</v>
          </cell>
          <cell r="M202">
            <v>0.47</v>
          </cell>
          <cell r="N202">
            <v>252</v>
          </cell>
          <cell r="O202">
            <v>78</v>
          </cell>
          <cell r="P202">
            <v>38.297872340425535</v>
          </cell>
          <cell r="S202">
            <v>2.0366666666666666</v>
          </cell>
          <cell r="T202">
            <v>575148</v>
          </cell>
        </row>
        <row r="203">
          <cell r="A203" t="str">
            <v>CloseSheep10ProgenyAtFoot5,40544</v>
          </cell>
          <cell r="D203" t="str">
            <v>Lambs left at close of year</v>
          </cell>
          <cell r="E203">
            <v>40634</v>
          </cell>
          <cell r="F203" t="str">
            <v>Entry</v>
          </cell>
          <cell r="G203">
            <v>943</v>
          </cell>
          <cell r="H203">
            <v>0</v>
          </cell>
          <cell r="I203">
            <v>5.2651113467656412</v>
          </cell>
          <cell r="J203" t="str">
            <v>Sh11</v>
          </cell>
          <cell r="K203" t="str">
            <v>Progeny</v>
          </cell>
          <cell r="L203" t="str">
            <v>Deadweight</v>
          </cell>
          <cell r="M203">
            <v>0.47</v>
          </cell>
          <cell r="N203">
            <v>901</v>
          </cell>
          <cell r="O203">
            <v>67.15094339622641</v>
          </cell>
          <cell r="P203">
            <v>36.170212765957451</v>
          </cell>
          <cell r="S203">
            <v>1.8565260821309653</v>
          </cell>
          <cell r="T203">
            <v>2177346</v>
          </cell>
        </row>
        <row r="204">
          <cell r="A204" t="str">
            <v>EntrySheep10Progeny,40271.2073732719</v>
          </cell>
          <cell r="E204">
            <v>40271.207373271893</v>
          </cell>
          <cell r="F204" t="str">
            <v>Entry</v>
          </cell>
          <cell r="G204">
            <v>868</v>
          </cell>
          <cell r="H204">
            <v>0</v>
          </cell>
          <cell r="I204">
            <v>5.5184331797235027</v>
          </cell>
          <cell r="J204" t="str">
            <v>Sheep10</v>
          </cell>
          <cell r="K204" t="str">
            <v>Progeny</v>
          </cell>
          <cell r="L204" t="str">
            <v>AtFoot</v>
          </cell>
          <cell r="M204">
            <v>0.19255780632351499</v>
          </cell>
          <cell r="N204" t="str">
            <v>daily gain used in grassland</v>
          </cell>
          <cell r="O204">
            <v>67.333333333333329</v>
          </cell>
          <cell r="P204">
            <v>38.297872340425535</v>
          </cell>
          <cell r="Q204">
            <v>0</v>
          </cell>
          <cell r="R204">
            <v>0</v>
          </cell>
          <cell r="S204">
            <v>1.7581481481481478</v>
          </cell>
          <cell r="T204">
            <v>246654</v>
          </cell>
        </row>
        <row r="205">
          <cell r="A205" t="str">
            <v>ExitSheep10ProgenyAtFoot0.205018656975212,0</v>
          </cell>
          <cell r="D205" t="str">
            <v>Progeny performance</v>
          </cell>
          <cell r="E205">
            <v>0</v>
          </cell>
          <cell r="F205" t="str">
            <v>Exit</v>
          </cell>
          <cell r="G205">
            <v>0</v>
          </cell>
          <cell r="H205">
            <v>0</v>
          </cell>
          <cell r="I205">
            <v>0</v>
          </cell>
          <cell r="J205" t="str">
            <v>Sheep10</v>
          </cell>
          <cell r="K205" t="str">
            <v>Progeny</v>
          </cell>
          <cell r="L205" t="str">
            <v>AtFoot</v>
          </cell>
          <cell r="M205">
            <v>0.20501865697521188</v>
          </cell>
          <cell r="N205" t="str">
            <v>daily gain used in grassland</v>
          </cell>
          <cell r="O205">
            <v>76</v>
          </cell>
          <cell r="P205">
            <v>40.425531914893618</v>
          </cell>
          <cell r="Q205">
            <v>0</v>
          </cell>
          <cell r="R205">
            <v>0</v>
          </cell>
          <cell r="S205">
            <v>1.88</v>
          </cell>
          <cell r="T205">
            <v>945783</v>
          </cell>
        </row>
        <row r="206">
          <cell r="A206" t="str">
            <v>NetLiveweightSoldKgSheep10Kilo of Liveweight,</v>
          </cell>
          <cell r="D206" t="str">
            <v>Progeny performance</v>
          </cell>
          <cell r="E206">
            <v>41125</v>
          </cell>
          <cell r="F206" t="str">
            <v>NetLiveweightSoldKg</v>
          </cell>
          <cell r="G206">
            <v>34350</v>
          </cell>
          <cell r="H206" t="str">
            <v>DLWG</v>
          </cell>
          <cell r="I206">
            <v>0.20501865697521188</v>
          </cell>
          <cell r="J206" t="str">
            <v>Sheep10</v>
          </cell>
          <cell r="K206" t="str">
            <v>Kilo of Liveweight</v>
          </cell>
          <cell r="L206" t="str">
            <v>Deadweight</v>
          </cell>
          <cell r="M206">
            <v>0.47</v>
          </cell>
          <cell r="N206">
            <v>1088</v>
          </cell>
          <cell r="O206">
            <v>64.739999999999995</v>
          </cell>
          <cell r="P206">
            <v>36.170212765957451</v>
          </cell>
          <cell r="Q206">
            <v>0</v>
          </cell>
          <cell r="R206">
            <v>0</v>
          </cell>
          <cell r="S206">
            <v>1.7898705882352937</v>
          </cell>
          <cell r="T206">
            <v>2632000</v>
          </cell>
        </row>
        <row r="207">
          <cell r="A207" t="str">
            <v>AverageNoSheep10,33300</v>
          </cell>
          <cell r="D207" t="str">
            <v>NetWeight</v>
          </cell>
          <cell r="E207">
            <v>33300</v>
          </cell>
          <cell r="F207" t="str">
            <v>AverageNo</v>
          </cell>
          <cell r="G207">
            <v>338.45539906103284</v>
          </cell>
          <cell r="H207">
            <v>144182</v>
          </cell>
          <cell r="I207">
            <v>174.97815533980582</v>
          </cell>
          <cell r="J207" t="str">
            <v>Sheep10</v>
          </cell>
          <cell r="K207" t="str">
            <v>Progeny</v>
          </cell>
          <cell r="L207" t="str">
            <v>Deadweight</v>
          </cell>
          <cell r="M207">
            <v>0.47</v>
          </cell>
          <cell r="N207">
            <v>360</v>
          </cell>
          <cell r="O207">
            <v>67.05</v>
          </cell>
          <cell r="P207">
            <v>38.297872340425535</v>
          </cell>
          <cell r="Q207">
            <v>0</v>
          </cell>
          <cell r="R207">
            <v>0</v>
          </cell>
          <cell r="S207">
            <v>1.7507499999999998</v>
          </cell>
          <cell r="T207">
            <v>822720</v>
          </cell>
        </row>
        <row r="208">
          <cell r="A208" t="str">
            <v>Sheep10,</v>
          </cell>
          <cell r="D208" t="str">
            <v>Slaughter Lambs Deadweight Sales</v>
          </cell>
          <cell r="E208">
            <v>40716</v>
          </cell>
          <cell r="F208" t="str">
            <v>Sale</v>
          </cell>
          <cell r="G208">
            <v>14</v>
          </cell>
          <cell r="H208">
            <v>1116</v>
          </cell>
          <cell r="I208">
            <v>565.95744680851067</v>
          </cell>
          <cell r="J208" t="str">
            <v>Sheep10</v>
          </cell>
          <cell r="K208" t="str">
            <v>Progeny</v>
          </cell>
          <cell r="L208" t="str">
            <v>Deadweight</v>
          </cell>
          <cell r="M208">
            <v>0.47</v>
          </cell>
          <cell r="N208">
            <v>266</v>
          </cell>
          <cell r="O208">
            <v>79.714285714285708</v>
          </cell>
          <cell r="P208">
            <v>40.425531914893618</v>
          </cell>
          <cell r="Q208">
            <v>0</v>
          </cell>
          <cell r="R208">
            <v>0</v>
          </cell>
          <cell r="S208">
            <v>1.97187969924812</v>
          </cell>
          <cell r="T208">
            <v>570024</v>
          </cell>
        </row>
        <row r="209">
          <cell r="A209" t="str">
            <v>SaleSheep10ProgenyDeadweight0,40422</v>
          </cell>
          <cell r="E209">
            <v>40422</v>
          </cell>
          <cell r="F209" t="str">
            <v>Sale</v>
          </cell>
          <cell r="G209">
            <v>0</v>
          </cell>
          <cell r="H209">
            <v>0</v>
          </cell>
          <cell r="I209">
            <v>0</v>
          </cell>
          <cell r="J209" t="str">
            <v>Sheep10</v>
          </cell>
          <cell r="K209" t="str">
            <v>Progeny</v>
          </cell>
          <cell r="L209" t="str">
            <v>Deadweight</v>
          </cell>
          <cell r="M209">
            <v>0.47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SaleSheep10ProgenyDeadweight0,40423</v>
          </cell>
          <cell r="E210">
            <v>40423</v>
          </cell>
          <cell r="F210" t="str">
            <v>Sale</v>
          </cell>
          <cell r="G210">
            <v>0</v>
          </cell>
          <cell r="H210">
            <v>0</v>
          </cell>
          <cell r="I210">
            <v>0</v>
          </cell>
          <cell r="J210" t="str">
            <v>Sheep10</v>
          </cell>
          <cell r="K210" t="str">
            <v>Progeny</v>
          </cell>
          <cell r="L210" t="str">
            <v>Deadweight</v>
          </cell>
          <cell r="M210">
            <v>0.47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SaleSheep10ProgenyDeadweight0,40424</v>
          </cell>
          <cell r="E211">
            <v>40424</v>
          </cell>
          <cell r="F211" t="str">
            <v>Sale</v>
          </cell>
          <cell r="G211">
            <v>0</v>
          </cell>
          <cell r="H211">
            <v>0</v>
          </cell>
          <cell r="I211">
            <v>0</v>
          </cell>
          <cell r="J211" t="str">
            <v>Sheep10</v>
          </cell>
          <cell r="K211" t="str">
            <v>Progeny</v>
          </cell>
          <cell r="L211" t="str">
            <v>Deadweight</v>
          </cell>
          <cell r="M211">
            <v>0.47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SaleSheep10ProgenyDeadweight0,40425</v>
          </cell>
          <cell r="E212">
            <v>40425</v>
          </cell>
          <cell r="F212" t="str">
            <v>Sale</v>
          </cell>
          <cell r="G212">
            <v>0</v>
          </cell>
          <cell r="H212">
            <v>0</v>
          </cell>
          <cell r="I212">
            <v>0</v>
          </cell>
          <cell r="J212" t="str">
            <v>Sheep10</v>
          </cell>
          <cell r="K212" t="str">
            <v>Progeny</v>
          </cell>
          <cell r="L212" t="str">
            <v>Deadweight</v>
          </cell>
          <cell r="M212">
            <v>0.47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SaleSheep10ProgenyDeadweight0,40426</v>
          </cell>
          <cell r="E213">
            <v>40426</v>
          </cell>
          <cell r="F213" t="str">
            <v>Sale</v>
          </cell>
          <cell r="G213">
            <v>0</v>
          </cell>
          <cell r="H213">
            <v>0</v>
          </cell>
          <cell r="I213">
            <v>0</v>
          </cell>
          <cell r="J213" t="str">
            <v>Sheep10</v>
          </cell>
          <cell r="K213" t="str">
            <v>Progeny</v>
          </cell>
          <cell r="L213" t="str">
            <v>Deadweight</v>
          </cell>
          <cell r="M213">
            <v>0.47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SaleSheep10ProgenyDeadweight0,40427</v>
          </cell>
          <cell r="D214" t="str">
            <v>Sales Commissions,fees,levies</v>
          </cell>
          <cell r="E214">
            <v>40427</v>
          </cell>
          <cell r="F214" t="str">
            <v>Sale</v>
          </cell>
          <cell r="G214">
            <v>0</v>
          </cell>
          <cell r="H214">
            <v>0</v>
          </cell>
          <cell r="I214">
            <v>0</v>
          </cell>
          <cell r="J214" t="str">
            <v>Sheep10</v>
          </cell>
          <cell r="K214" t="str">
            <v>Progeny</v>
          </cell>
          <cell r="L214" t="str">
            <v>Deadweight</v>
          </cell>
          <cell r="M214">
            <v>0.47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SaleSheep10ProgenyDeadweight0,40428</v>
          </cell>
          <cell r="D215" t="str">
            <v>Slaughter Lambs Liveweight</v>
          </cell>
          <cell r="E215">
            <v>40428</v>
          </cell>
          <cell r="F215" t="str">
            <v>Sale</v>
          </cell>
          <cell r="G215">
            <v>0</v>
          </cell>
          <cell r="H215">
            <v>0</v>
          </cell>
          <cell r="I215">
            <v>0</v>
          </cell>
          <cell r="J215" t="str">
            <v>Sheep10</v>
          </cell>
          <cell r="K215" t="str">
            <v>Progeny</v>
          </cell>
          <cell r="L215" t="str">
            <v>Deadweight</v>
          </cell>
          <cell r="M215">
            <v>0.47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SaleSheep10ProgenyDeadweight0,40429</v>
          </cell>
          <cell r="E216">
            <v>40429</v>
          </cell>
          <cell r="F216" t="str">
            <v>Sale</v>
          </cell>
          <cell r="G216">
            <v>0</v>
          </cell>
          <cell r="H216">
            <v>0</v>
          </cell>
          <cell r="I216">
            <v>0</v>
          </cell>
          <cell r="J216" t="str">
            <v>Sheep10</v>
          </cell>
          <cell r="K216" t="str">
            <v>Progeny</v>
          </cell>
          <cell r="L216" t="str">
            <v>Deadweight</v>
          </cell>
          <cell r="M216">
            <v>0.47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SaleSheep10ProgenyDeadweight0,40430</v>
          </cell>
          <cell r="E217">
            <v>40430</v>
          </cell>
          <cell r="F217" t="str">
            <v>Sale</v>
          </cell>
          <cell r="G217">
            <v>0</v>
          </cell>
          <cell r="H217">
            <v>0</v>
          </cell>
          <cell r="I217">
            <v>0</v>
          </cell>
          <cell r="J217" t="str">
            <v>Sheep10</v>
          </cell>
          <cell r="K217" t="str">
            <v>Progeny</v>
          </cell>
          <cell r="L217" t="str">
            <v>Deadweight</v>
          </cell>
          <cell r="M217">
            <v>0.47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SaleSheep10ProgenyDeadweight0,40431</v>
          </cell>
          <cell r="E218">
            <v>40431</v>
          </cell>
          <cell r="F218" t="str">
            <v>Sale</v>
          </cell>
          <cell r="G218">
            <v>0</v>
          </cell>
          <cell r="H218">
            <v>0</v>
          </cell>
          <cell r="I218">
            <v>0</v>
          </cell>
          <cell r="J218" t="str">
            <v>Sheep10</v>
          </cell>
          <cell r="K218" t="str">
            <v>Progeny</v>
          </cell>
          <cell r="L218" t="str">
            <v>Deadweight</v>
          </cell>
          <cell r="M218">
            <v>0.47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SaleSheep10ProgenyDeadweight0,40432</v>
          </cell>
          <cell r="D219" t="str">
            <v>Store Lambs</v>
          </cell>
          <cell r="E219">
            <v>40432</v>
          </cell>
          <cell r="F219" t="str">
            <v>Sale</v>
          </cell>
          <cell r="G219">
            <v>0</v>
          </cell>
          <cell r="H219">
            <v>0</v>
          </cell>
          <cell r="I219">
            <v>0</v>
          </cell>
          <cell r="J219" t="str">
            <v>Sheep10</v>
          </cell>
          <cell r="K219" t="str">
            <v>Progeny</v>
          </cell>
          <cell r="L219" t="str">
            <v>Deadweight</v>
          </cell>
          <cell r="M219">
            <v>0.47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SaleSheep10ProgenyDeadweight0,40433</v>
          </cell>
          <cell r="E220">
            <v>40433</v>
          </cell>
          <cell r="F220" t="str">
            <v>Sale</v>
          </cell>
          <cell r="G220">
            <v>0</v>
          </cell>
          <cell r="H220">
            <v>0</v>
          </cell>
          <cell r="I220">
            <v>0</v>
          </cell>
          <cell r="J220" t="str">
            <v>Sheep10</v>
          </cell>
          <cell r="K220" t="str">
            <v>Progeny</v>
          </cell>
          <cell r="L220" t="str">
            <v>Deadweight</v>
          </cell>
          <cell r="M220">
            <v>0.47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SaleSheep10ProgenyDeadweight0,40434</v>
          </cell>
          <cell r="E221">
            <v>40434</v>
          </cell>
          <cell r="F221" t="str">
            <v>Sale</v>
          </cell>
          <cell r="G221">
            <v>0</v>
          </cell>
          <cell r="H221">
            <v>0</v>
          </cell>
          <cell r="I221">
            <v>0</v>
          </cell>
          <cell r="J221" t="str">
            <v>Sheep10</v>
          </cell>
          <cell r="K221" t="str">
            <v>Progeny</v>
          </cell>
          <cell r="L221" t="str">
            <v>Deadweight</v>
          </cell>
          <cell r="M221">
            <v>0.47</v>
          </cell>
          <cell r="N221">
            <v>0</v>
          </cell>
          <cell r="O221">
            <v>65</v>
          </cell>
          <cell r="P221">
            <v>36</v>
          </cell>
          <cell r="Q221">
            <v>0</v>
          </cell>
          <cell r="R221">
            <v>0</v>
          </cell>
          <cell r="S221">
            <v>1.837957560774619</v>
          </cell>
          <cell r="T221">
            <v>0</v>
          </cell>
        </row>
        <row r="222">
          <cell r="A222" t="str">
            <v>SaleSheep10ProgenyDeadweight0,40435</v>
          </cell>
          <cell r="D222" t="str">
            <v>Sales Commissions,fees,levies</v>
          </cell>
          <cell r="E222">
            <v>40435</v>
          </cell>
          <cell r="F222" t="str">
            <v>Sale</v>
          </cell>
          <cell r="G222">
            <v>0</v>
          </cell>
          <cell r="H222">
            <v>0</v>
          </cell>
          <cell r="I222">
            <v>0</v>
          </cell>
          <cell r="J222" t="str">
            <v>Sheep10</v>
          </cell>
          <cell r="K222" t="str">
            <v>Progeny</v>
          </cell>
          <cell r="L222" t="str">
            <v>Deadweight</v>
          </cell>
          <cell r="M222">
            <v>0.47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1.8055555555555556</v>
          </cell>
          <cell r="T222">
            <v>0</v>
          </cell>
        </row>
        <row r="223">
          <cell r="A223" t="str">
            <v>SaleSheep10ProgenyDeadweight0,40436</v>
          </cell>
          <cell r="D223" t="str">
            <v>Slaughter Lambs Liveweight</v>
          </cell>
          <cell r="E223">
            <v>40436</v>
          </cell>
          <cell r="F223" t="str">
            <v>Sale</v>
          </cell>
          <cell r="G223">
            <v>0</v>
          </cell>
          <cell r="H223">
            <v>0</v>
          </cell>
          <cell r="I223">
            <v>0</v>
          </cell>
          <cell r="J223" t="str">
            <v>Sh11</v>
          </cell>
          <cell r="K223" t="str">
            <v>Progeny</v>
          </cell>
          <cell r="L223" t="str">
            <v>Deadweight</v>
          </cell>
          <cell r="M223" t="str">
            <v>SaleSh11ProgenyLiveweight0,0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SaleSheep10ProgenyDeadweight0,40437</v>
          </cell>
          <cell r="E224">
            <v>40437</v>
          </cell>
          <cell r="F224" t="str">
            <v>Sale</v>
          </cell>
          <cell r="G224">
            <v>0</v>
          </cell>
          <cell r="H224">
            <v>0</v>
          </cell>
          <cell r="I224">
            <v>0</v>
          </cell>
          <cell r="J224" t="str">
            <v>Sheep10</v>
          </cell>
          <cell r="K224" t="str">
            <v>Progeny</v>
          </cell>
          <cell r="L224" t="str">
            <v>Deadweight</v>
          </cell>
          <cell r="M224">
            <v>0.47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SaleSheep10ProgenyDeadweight0,40438</v>
          </cell>
          <cell r="E225">
            <v>40438</v>
          </cell>
          <cell r="F225" t="str">
            <v>Sale</v>
          </cell>
          <cell r="G225">
            <v>0</v>
          </cell>
          <cell r="H225">
            <v>0</v>
          </cell>
          <cell r="I225">
            <v>0</v>
          </cell>
          <cell r="J225" t="str">
            <v>Sheep10</v>
          </cell>
          <cell r="K225" t="str">
            <v>Progeny</v>
          </cell>
          <cell r="L225" t="str">
            <v>Deadweight</v>
          </cell>
          <cell r="M225">
            <v>0.47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SaleSheep10ProgenyDeadweight0,40439</v>
          </cell>
          <cell r="E226">
            <v>40439</v>
          </cell>
          <cell r="F226" t="str">
            <v>Sale</v>
          </cell>
          <cell r="G226">
            <v>0</v>
          </cell>
          <cell r="H226">
            <v>0</v>
          </cell>
          <cell r="I226">
            <v>0</v>
          </cell>
          <cell r="J226" t="str">
            <v>Sheep10</v>
          </cell>
          <cell r="K226" t="str">
            <v>Progeny</v>
          </cell>
          <cell r="L226" t="str">
            <v>Deadweight</v>
          </cell>
          <cell r="M226">
            <v>0.47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SaleSheep10ProgenyDeadweight0,40440</v>
          </cell>
          <cell r="D227" t="str">
            <v>Store Lambs</v>
          </cell>
          <cell r="E227">
            <v>40440</v>
          </cell>
          <cell r="F227" t="str">
            <v>Sale</v>
          </cell>
          <cell r="G227">
            <v>0</v>
          </cell>
          <cell r="H227">
            <v>0</v>
          </cell>
          <cell r="I227">
            <v>0</v>
          </cell>
          <cell r="J227" t="str">
            <v>Sh11</v>
          </cell>
          <cell r="K227" t="str">
            <v>Progeny</v>
          </cell>
          <cell r="L227" t="str">
            <v>Deadweight</v>
          </cell>
          <cell r="M227">
            <v>0.47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SaleSheep10ProgenyDeadweight0,40441</v>
          </cell>
          <cell r="E228">
            <v>40441</v>
          </cell>
          <cell r="F228" t="str">
            <v>Sale</v>
          </cell>
          <cell r="G228">
            <v>0</v>
          </cell>
          <cell r="H228">
            <v>0</v>
          </cell>
          <cell r="I228">
            <v>0</v>
          </cell>
          <cell r="J228" t="str">
            <v>Sheep10</v>
          </cell>
          <cell r="K228" t="str">
            <v>Progeny</v>
          </cell>
          <cell r="L228" t="str">
            <v>Deadweight</v>
          </cell>
          <cell r="M228">
            <v>0.47</v>
          </cell>
          <cell r="N228">
            <v>0</v>
          </cell>
          <cell r="O228">
            <v>60</v>
          </cell>
          <cell r="P228">
            <v>35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SaleSheep10ProgenyDeadweight0,40442</v>
          </cell>
          <cell r="D229" t="str">
            <v>Share of decoupled subsidies alloacated in "Fixed Cost Calculator":-</v>
          </cell>
          <cell r="E229">
            <v>40442</v>
          </cell>
          <cell r="F229" t="str">
            <v>Sale</v>
          </cell>
          <cell r="G229">
            <v>0</v>
          </cell>
          <cell r="H229">
            <v>0</v>
          </cell>
          <cell r="I229">
            <v>0</v>
          </cell>
          <cell r="J229" t="str">
            <v>Sheep10</v>
          </cell>
          <cell r="K229" t="str">
            <v>Progeny</v>
          </cell>
          <cell r="L229" t="str">
            <v>Deadweight</v>
          </cell>
          <cell r="M229">
            <v>0.47</v>
          </cell>
          <cell r="N229">
            <v>0</v>
          </cell>
          <cell r="O229">
            <v>62.5</v>
          </cell>
          <cell r="P229">
            <v>35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ExitSheep10ProgenyDeadweight,0</v>
          </cell>
          <cell r="D230" t="str">
            <v>Allocated from "FixedCost Calculator"</v>
          </cell>
          <cell r="E230">
            <v>0</v>
          </cell>
          <cell r="F230" t="str">
            <v>Exit</v>
          </cell>
          <cell r="G230">
            <v>0</v>
          </cell>
          <cell r="H230">
            <v>0</v>
          </cell>
          <cell r="I230">
            <v>0</v>
          </cell>
          <cell r="J230" t="str">
            <v>Sheep10</v>
          </cell>
          <cell r="K230" t="str">
            <v>Progeny</v>
          </cell>
          <cell r="L230" t="str">
            <v>Deadweight</v>
          </cell>
          <cell r="N230">
            <v>34.115574382428193</v>
          </cell>
          <cell r="O230" t="str">
            <v>Forage area</v>
          </cell>
          <cell r="S230">
            <v>0</v>
          </cell>
        </row>
        <row r="231">
          <cell r="A231" t="str">
            <v>PurchaseSheep10Marketing,</v>
          </cell>
          <cell r="D231" t="str">
            <v>Sales Commissions,fees,levies</v>
          </cell>
          <cell r="F231" t="str">
            <v>Purchase</v>
          </cell>
          <cell r="G231">
            <v>46.105600204228082</v>
          </cell>
          <cell r="H231">
            <v>0</v>
          </cell>
          <cell r="J231" t="str">
            <v>Sheep10</v>
          </cell>
          <cell r="K231" t="str">
            <v>Marketing</v>
          </cell>
          <cell r="L231" t="str">
            <v>HFAS/LFAS</v>
          </cell>
        </row>
        <row r="232">
          <cell r="A232" t="str">
            <v>Sheep10,</v>
          </cell>
          <cell r="D232" t="str">
            <v>Slaughter Lambs Liveweight</v>
          </cell>
          <cell r="E232">
            <v>0</v>
          </cell>
          <cell r="F232" t="str">
            <v>Sale</v>
          </cell>
          <cell r="G232">
            <v>0.42739683865501515</v>
          </cell>
          <cell r="H232">
            <v>27.048810680678748</v>
          </cell>
          <cell r="I232">
            <v>0</v>
          </cell>
          <cell r="J232" t="str">
            <v>Sheep10</v>
          </cell>
          <cell r="K232" t="str">
            <v>OtherIncome</v>
          </cell>
          <cell r="L232" t="str">
            <v>ELS/LMC</v>
          </cell>
          <cell r="M232" t="str">
            <v>SaleSheep10ProgenyLiveweight72.741935483871,40514</v>
          </cell>
          <cell r="O232">
            <v>0</v>
          </cell>
          <cell r="P232">
            <v>0</v>
          </cell>
        </row>
        <row r="233">
          <cell r="A233" t="str">
            <v>SaleSheep10ProgenyLiveweight65.3,40340</v>
          </cell>
          <cell r="D233" t="str">
            <v>Allocated from "FixedCost Calculator"</v>
          </cell>
          <cell r="E233">
            <v>40340</v>
          </cell>
          <cell r="F233" t="str">
            <v>Sale</v>
          </cell>
          <cell r="G233">
            <v>11</v>
          </cell>
          <cell r="H233">
            <v>718.3</v>
          </cell>
          <cell r="I233">
            <v>462</v>
          </cell>
          <cell r="J233" t="str">
            <v>Sheep10</v>
          </cell>
          <cell r="K233" t="str">
            <v>Progeny</v>
          </cell>
          <cell r="L233" t="str">
            <v>Liveweight</v>
          </cell>
          <cell r="O233">
            <v>65.3</v>
          </cell>
          <cell r="P233">
            <v>42</v>
          </cell>
          <cell r="S233">
            <v>1.5547619047619048</v>
          </cell>
          <cell r="T233">
            <v>443740</v>
          </cell>
        </row>
        <row r="234">
          <cell r="A234" t="str">
            <v>SaleSheep10ProgenyLiveweight55.24,40367</v>
          </cell>
          <cell r="D234" t="str">
            <v>Allocated from "FixedCost Calculator"</v>
          </cell>
          <cell r="E234">
            <v>40367</v>
          </cell>
          <cell r="F234" t="str">
            <v>Sale</v>
          </cell>
          <cell r="G234">
            <v>39</v>
          </cell>
          <cell r="H234">
            <v>2154.36</v>
          </cell>
          <cell r="I234">
            <v>1638</v>
          </cell>
          <cell r="J234" t="str">
            <v>Sheep10</v>
          </cell>
          <cell r="K234" t="str">
            <v>Progeny</v>
          </cell>
          <cell r="L234" t="str">
            <v>Liveweight</v>
          </cell>
          <cell r="O234">
            <v>55.24</v>
          </cell>
          <cell r="P234">
            <v>42</v>
          </cell>
          <cell r="S234">
            <v>1.3152380952380953</v>
          </cell>
          <cell r="T234">
            <v>1574313</v>
          </cell>
        </row>
        <row r="235">
          <cell r="A235" t="str">
            <v>SaleSheep10ProgenyLiveweight57.8823529411765,40373</v>
          </cell>
          <cell r="D235" t="str">
            <v>Allocated from "FixedCost Calculator"</v>
          </cell>
          <cell r="E235">
            <v>40373</v>
          </cell>
          <cell r="F235" t="str">
            <v>Sale</v>
          </cell>
          <cell r="G235">
            <v>11.503229547702663</v>
          </cell>
          <cell r="H235">
            <v>728.00884356412189</v>
          </cell>
          <cell r="I235">
            <v>1462</v>
          </cell>
          <cell r="J235" t="str">
            <v>Sh11</v>
          </cell>
          <cell r="K235" t="str">
            <v>OtherIncome</v>
          </cell>
          <cell r="L235" t="str">
            <v>SundryFarmIncome</v>
          </cell>
          <cell r="O235">
            <v>57.882352941176471</v>
          </cell>
          <cell r="P235">
            <v>43</v>
          </cell>
          <cell r="S235">
            <v>1.3461012311901506</v>
          </cell>
          <cell r="T235">
            <v>1372682</v>
          </cell>
        </row>
        <row r="236">
          <cell r="A236" t="str">
            <v>SaleSheep10ProgenyLiveweight59.8888888888889,40384</v>
          </cell>
          <cell r="D236" t="str">
            <v>Wool</v>
          </cell>
          <cell r="E236">
            <v>40384</v>
          </cell>
          <cell r="F236" t="str">
            <v>Sale</v>
          </cell>
          <cell r="G236">
            <v>9</v>
          </cell>
          <cell r="H236">
            <v>539</v>
          </cell>
          <cell r="I236">
            <v>396</v>
          </cell>
          <cell r="J236" t="str">
            <v>Sh11</v>
          </cell>
          <cell r="K236" t="str">
            <v>Progeny</v>
          </cell>
          <cell r="L236" t="str">
            <v>Liveweight</v>
          </cell>
          <cell r="O236">
            <v>59.888888888888886</v>
          </cell>
          <cell r="P236">
            <v>44</v>
          </cell>
          <cell r="S236">
            <v>1.3611111111111109</v>
          </cell>
          <cell r="T236">
            <v>363456</v>
          </cell>
        </row>
        <row r="237">
          <cell r="A237" t="str">
            <v>SaleSheep10ProgenyLiveweight56.8775510204082,40391</v>
          </cell>
          <cell r="D237" t="str">
            <v>Share of decoupled subsidies alloacated in "Fixed Cost Calculator":-</v>
          </cell>
          <cell r="E237">
            <v>40391</v>
          </cell>
          <cell r="F237" t="str">
            <v>Sale</v>
          </cell>
          <cell r="G237">
            <v>2.2000000000000002</v>
          </cell>
          <cell r="H237">
            <v>2007</v>
          </cell>
          <cell r="I237">
            <v>2009</v>
          </cell>
          <cell r="J237" t="str">
            <v>Sh11</v>
          </cell>
          <cell r="K237" t="str">
            <v>Wool</v>
          </cell>
          <cell r="L237" t="str">
            <v>Liveweight</v>
          </cell>
          <cell r="O237">
            <v>56.877551020408163</v>
          </cell>
          <cell r="P237">
            <v>41</v>
          </cell>
          <cell r="S237">
            <v>1.3872573419611747</v>
          </cell>
          <cell r="T237">
            <v>1979159</v>
          </cell>
        </row>
        <row r="238">
          <cell r="A238" t="str">
            <v>SaleSheep10ProgenyLiveweight59.4,40402</v>
          </cell>
          <cell r="D238" t="str">
            <v>Allocated from "FixedCost Calculator"</v>
          </cell>
          <cell r="E238">
            <v>40402</v>
          </cell>
          <cell r="F238" t="str">
            <v>Sale</v>
          </cell>
          <cell r="G238">
            <v>263.11510911132666</v>
          </cell>
          <cell r="H238">
            <v>16157.695288219935</v>
          </cell>
          <cell r="I238">
            <v>630</v>
          </cell>
          <cell r="J238" t="str">
            <v>Sh11</v>
          </cell>
          <cell r="K238" t="str">
            <v>OtherIncome</v>
          </cell>
          <cell r="L238" t="str">
            <v>SFP</v>
          </cell>
          <cell r="N238">
            <v>44.007375858854353</v>
          </cell>
          <cell r="O238">
            <v>59.4</v>
          </cell>
          <cell r="P238">
            <v>42</v>
          </cell>
          <cell r="S238">
            <v>1.4142857142857141</v>
          </cell>
          <cell r="T238">
            <v>606030</v>
          </cell>
        </row>
        <row r="239">
          <cell r="A239" t="str">
            <v>SaleSheep10ProgenyLiveweight55.6521739130435,40410</v>
          </cell>
          <cell r="D239" t="str">
            <v>Allocated from "FixedCost Calculator"</v>
          </cell>
          <cell r="E239">
            <v>40410</v>
          </cell>
          <cell r="F239" t="str">
            <v>Sale</v>
          </cell>
          <cell r="G239">
            <v>44.309562434523592</v>
          </cell>
          <cell r="H239">
            <v>2721.0159484549677</v>
          </cell>
          <cell r="I239">
            <v>1035</v>
          </cell>
          <cell r="J239" t="str">
            <v>Sh11</v>
          </cell>
          <cell r="K239" t="str">
            <v>OtherIncome</v>
          </cell>
          <cell r="L239" t="str">
            <v>HFAS/LFAS</v>
          </cell>
          <cell r="O239">
            <v>55.652173913043477</v>
          </cell>
          <cell r="P239">
            <v>45</v>
          </cell>
          <cell r="S239">
            <v>1.2367149758454106</v>
          </cell>
          <cell r="T239">
            <v>929430</v>
          </cell>
        </row>
        <row r="240">
          <cell r="A240" t="str">
            <v>SaleSheep10ProgenyLiveweight49.65,40416</v>
          </cell>
          <cell r="D240" t="str">
            <v>Allocated from "FixedCost Calculator"</v>
          </cell>
          <cell r="E240">
            <v>40416</v>
          </cell>
          <cell r="F240" t="str">
            <v>Sale</v>
          </cell>
          <cell r="G240">
            <v>1.8213973357998425</v>
          </cell>
          <cell r="H240">
            <v>111.85060124455833</v>
          </cell>
          <cell r="I240">
            <v>2460</v>
          </cell>
          <cell r="J240" t="str">
            <v>Sh11</v>
          </cell>
          <cell r="K240" t="str">
            <v>OtherIncome</v>
          </cell>
          <cell r="L240" t="str">
            <v>ELS/LMC</v>
          </cell>
          <cell r="M240">
            <v>0.88</v>
          </cell>
          <cell r="N240">
            <v>23.76</v>
          </cell>
          <cell r="O240">
            <v>49.65</v>
          </cell>
          <cell r="P240">
            <v>41</v>
          </cell>
          <cell r="Q240">
            <v>3136.32</v>
          </cell>
          <cell r="S240">
            <v>1.2109756097560975</v>
          </cell>
          <cell r="T240">
            <v>2424960</v>
          </cell>
        </row>
        <row r="241">
          <cell r="A241" t="str">
            <v>SaleSheep10ProgenyLiveweight55.6862745098039,40417</v>
          </cell>
          <cell r="D241" t="str">
            <v>Allocated from "FixedCost Calculator"</v>
          </cell>
          <cell r="E241">
            <v>40417</v>
          </cell>
          <cell r="F241" t="str">
            <v>Sale</v>
          </cell>
          <cell r="G241">
            <v>0</v>
          </cell>
          <cell r="H241">
            <v>0</v>
          </cell>
          <cell r="I241">
            <v>2193</v>
          </cell>
          <cell r="J241" t="str">
            <v>Sh11</v>
          </cell>
          <cell r="K241" t="str">
            <v>OtherIncome</v>
          </cell>
          <cell r="L241" t="str">
            <v>OrganicProductionGrant</v>
          </cell>
          <cell r="M241">
            <v>0.88</v>
          </cell>
          <cell r="N241">
            <v>0</v>
          </cell>
          <cell r="O241">
            <v>55.686274509803923</v>
          </cell>
          <cell r="P241">
            <v>43</v>
          </cell>
          <cell r="Q241">
            <v>0</v>
          </cell>
          <cell r="S241">
            <v>1.295029639762882</v>
          </cell>
          <cell r="T241">
            <v>2061267</v>
          </cell>
        </row>
        <row r="242">
          <cell r="A242" t="str">
            <v>SaleSheep10ProgenyLiveweight51,40423</v>
          </cell>
          <cell r="D242" t="str">
            <v>Allocated from "FixedCost Calculator"</v>
          </cell>
          <cell r="E242">
            <v>40423</v>
          </cell>
          <cell r="F242" t="str">
            <v>Sale</v>
          </cell>
          <cell r="G242">
            <v>19.393492717025431</v>
          </cell>
          <cell r="H242">
            <v>1190.9393837334751</v>
          </cell>
          <cell r="I242">
            <v>2100</v>
          </cell>
          <cell r="J242" t="str">
            <v>Sh11</v>
          </cell>
          <cell r="K242" t="str">
            <v>OtherIncome</v>
          </cell>
          <cell r="L242" t="str">
            <v>EnvironmentalSubsidy</v>
          </cell>
          <cell r="M242">
            <v>0.88</v>
          </cell>
          <cell r="N242">
            <v>0.52800000000000002</v>
          </cell>
          <cell r="O242">
            <v>51</v>
          </cell>
          <cell r="P242">
            <v>42</v>
          </cell>
          <cell r="Q242">
            <v>69.696000000000012</v>
          </cell>
          <cell r="S242">
            <v>1.2142857142857142</v>
          </cell>
          <cell r="T242">
            <v>2021150</v>
          </cell>
        </row>
        <row r="243">
          <cell r="A243" t="str">
            <v>SaleSheep10ProgenyLiveweight54.2307692307692,40431</v>
          </cell>
          <cell r="D243" t="str">
            <v>Allocated from "FixedCost Calculator"</v>
          </cell>
          <cell r="E243">
            <v>40431</v>
          </cell>
          <cell r="F243" t="str">
            <v>Sale</v>
          </cell>
          <cell r="G243">
            <v>11.773249044055609</v>
          </cell>
          <cell r="H243">
            <v>722.98611527356081</v>
          </cell>
          <cell r="I243">
            <v>2080</v>
          </cell>
          <cell r="J243" t="str">
            <v>Sh11</v>
          </cell>
          <cell r="K243" t="str">
            <v>OtherIncome</v>
          </cell>
          <cell r="L243" t="str">
            <v>SundryFarmIncome</v>
          </cell>
          <cell r="M243">
            <v>0.22</v>
          </cell>
          <cell r="N243">
            <v>0</v>
          </cell>
          <cell r="O243">
            <v>54.230769230769234</v>
          </cell>
          <cell r="P243">
            <v>40</v>
          </cell>
          <cell r="Q243">
            <v>0</v>
          </cell>
          <cell r="S243">
            <v>1.3557692307692308</v>
          </cell>
          <cell r="T243">
            <v>2102412</v>
          </cell>
        </row>
        <row r="244">
          <cell r="A244" t="str">
            <v>SaleSheep10ProgenyLiveweight54.14,40444</v>
          </cell>
          <cell r="D244" t="str">
            <v>Wool</v>
          </cell>
          <cell r="E244">
            <v>40444</v>
          </cell>
          <cell r="F244" t="str">
            <v>TransIn</v>
          </cell>
          <cell r="G244">
            <v>0</v>
          </cell>
          <cell r="H244">
            <v>0</v>
          </cell>
          <cell r="I244">
            <v>2050</v>
          </cell>
          <cell r="J244" t="str">
            <v>Sh11</v>
          </cell>
          <cell r="K244" t="str">
            <v>OtherForage</v>
          </cell>
          <cell r="L244" t="str">
            <v>Feed Straw</v>
          </cell>
          <cell r="M244">
            <v>0.86</v>
          </cell>
          <cell r="N244">
            <v>0</v>
          </cell>
          <cell r="O244">
            <v>54.14</v>
          </cell>
          <cell r="P244">
            <v>41</v>
          </cell>
          <cell r="Q244">
            <v>0</v>
          </cell>
          <cell r="S244">
            <v>1.3204878048780488</v>
          </cell>
          <cell r="T244">
            <v>2022200</v>
          </cell>
        </row>
        <row r="245">
          <cell r="A245" t="str">
            <v>SaleSheep10ProgenyLiveweight0,40451</v>
          </cell>
          <cell r="D245" t="str">
            <v>Wool from ewes and tups</v>
          </cell>
          <cell r="E245">
            <v>40451</v>
          </cell>
          <cell r="F245" t="str">
            <v>Sale</v>
          </cell>
          <cell r="G245">
            <v>1.55</v>
          </cell>
          <cell r="H245">
            <v>1723.5</v>
          </cell>
          <cell r="I245">
            <v>0</v>
          </cell>
          <cell r="J245" t="str">
            <v>Sh11</v>
          </cell>
          <cell r="K245" t="str">
            <v>Wool</v>
          </cell>
          <cell r="L245" t="str">
            <v>Hay</v>
          </cell>
          <cell r="M245">
            <v>0.85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S245">
            <v>0</v>
          </cell>
          <cell r="T245">
            <v>0</v>
          </cell>
        </row>
        <row r="246">
          <cell r="A246" t="str">
            <v>SaleSheep10ProgenyLiveweight0,40461</v>
          </cell>
          <cell r="D246" t="str">
            <v>Variable Costs</v>
          </cell>
          <cell r="E246">
            <v>40461</v>
          </cell>
          <cell r="F246" t="str">
            <v>Purchase</v>
          </cell>
          <cell r="G246">
            <v>0</v>
          </cell>
          <cell r="H246">
            <v>0</v>
          </cell>
          <cell r="I246">
            <v>0</v>
          </cell>
          <cell r="J246" t="str">
            <v>Sh11</v>
          </cell>
          <cell r="K246" t="str">
            <v>OtherForage</v>
          </cell>
          <cell r="L246" t="str">
            <v>Silage</v>
          </cell>
          <cell r="M246">
            <v>0.28000000000000003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S246">
            <v>0</v>
          </cell>
          <cell r="T246">
            <v>0</v>
          </cell>
        </row>
        <row r="247">
          <cell r="A247" t="str">
            <v>SaleSheep10ProgenyLiveweight59.9,40451</v>
          </cell>
          <cell r="D247" t="str">
            <v>Purchased roots at market value</v>
          </cell>
          <cell r="E247">
            <v>40451</v>
          </cell>
          <cell r="F247" t="str">
            <v>Purchase</v>
          </cell>
          <cell r="G247">
            <v>0</v>
          </cell>
          <cell r="H247">
            <v>0</v>
          </cell>
          <cell r="I247">
            <v>2646</v>
          </cell>
          <cell r="J247" t="str">
            <v>Sh11</v>
          </cell>
          <cell r="K247" t="str">
            <v>OtherForage</v>
          </cell>
          <cell r="L247" t="str">
            <v>Roots</v>
          </cell>
          <cell r="M247">
            <v>0.18</v>
          </cell>
          <cell r="N247">
            <v>0</v>
          </cell>
          <cell r="O247">
            <v>59.9</v>
          </cell>
          <cell r="P247">
            <v>42</v>
          </cell>
          <cell r="Q247">
            <v>0</v>
          </cell>
          <cell r="S247">
            <v>1.4261904761904762</v>
          </cell>
          <cell r="T247">
            <v>2548413</v>
          </cell>
        </row>
        <row r="248">
          <cell r="A248" t="str">
            <v>SaleSheep10ProgenyLiveweight62.7321428571429,40461</v>
          </cell>
          <cell r="D248" t="str">
            <v>ewe feed</v>
          </cell>
          <cell r="E248">
            <v>40461</v>
          </cell>
          <cell r="F248" t="str">
            <v>Purchase</v>
          </cell>
          <cell r="G248">
            <v>20</v>
          </cell>
          <cell r="H248">
            <v>4180</v>
          </cell>
          <cell r="I248">
            <v>2296</v>
          </cell>
          <cell r="J248" t="str">
            <v>Sh11</v>
          </cell>
          <cell r="K248" t="str">
            <v>Concentrate</v>
          </cell>
          <cell r="L248" t="str">
            <v>18%Compound</v>
          </cell>
          <cell r="M248">
            <v>0.86</v>
          </cell>
          <cell r="N248">
            <v>0</v>
          </cell>
          <cell r="O248">
            <v>62.732142857142854</v>
          </cell>
          <cell r="P248">
            <v>41</v>
          </cell>
          <cell r="Q248">
            <v>0</v>
          </cell>
          <cell r="S248">
            <v>1.5300522648083623</v>
          </cell>
          <cell r="T248">
            <v>2265816</v>
          </cell>
        </row>
        <row r="249">
          <cell r="A249" t="str">
            <v>SaleSheep10ProgenyLiveweight61.875,40472</v>
          </cell>
          <cell r="D249" t="str">
            <v>Home grown cereal</v>
          </cell>
          <cell r="E249">
            <v>40472</v>
          </cell>
          <cell r="F249" t="str">
            <v>TransIn</v>
          </cell>
          <cell r="G249">
            <v>0</v>
          </cell>
          <cell r="H249">
            <v>0</v>
          </cell>
          <cell r="I249">
            <v>1640</v>
          </cell>
          <cell r="J249" t="str">
            <v>Sh11</v>
          </cell>
          <cell r="K249" t="str">
            <v>Concentrate</v>
          </cell>
          <cell r="L249" t="str">
            <v>Barley/wheat/oats</v>
          </cell>
          <cell r="M249">
            <v>0.86</v>
          </cell>
          <cell r="N249">
            <v>17.2</v>
          </cell>
          <cell r="O249">
            <v>61.875</v>
          </cell>
          <cell r="P249">
            <v>41</v>
          </cell>
          <cell r="Q249">
            <v>2827.68</v>
          </cell>
          <cell r="S249">
            <v>1.5091463414634145</v>
          </cell>
          <cell r="T249">
            <v>1618880</v>
          </cell>
        </row>
        <row r="250">
          <cell r="A250" t="str">
            <v>SaleSheep10ProgenyLiveweight66.8461538461538,40486</v>
          </cell>
          <cell r="D250" t="str">
            <v>Homegrown Silage at variable cost</v>
          </cell>
          <cell r="E250">
            <v>40486</v>
          </cell>
          <cell r="F250" t="str">
            <v>Purchase</v>
          </cell>
          <cell r="G250">
            <v>1</v>
          </cell>
          <cell r="H250">
            <v>300</v>
          </cell>
          <cell r="I250">
            <v>4.3946378916569708</v>
          </cell>
          <cell r="J250" t="str">
            <v>Sh11</v>
          </cell>
          <cell r="K250" t="str">
            <v>OtherFeed</v>
          </cell>
          <cell r="L250" t="str">
            <v>Minerals</v>
          </cell>
          <cell r="M250">
            <v>0.88</v>
          </cell>
          <cell r="N250">
            <v>0.88</v>
          </cell>
          <cell r="O250">
            <v>66.84615384615384</v>
          </cell>
          <cell r="P250">
            <v>42</v>
          </cell>
          <cell r="Q250">
            <v>116.16</v>
          </cell>
          <cell r="S250">
            <v>1.5915750915750915</v>
          </cell>
          <cell r="T250">
            <v>3157908</v>
          </cell>
        </row>
        <row r="251">
          <cell r="A251" t="str">
            <v>SaleSheep10ProgenyLiveweight69.21,40499</v>
          </cell>
          <cell r="D251" t="str">
            <v>Homegrown Hay at variable cost</v>
          </cell>
          <cell r="E251">
            <v>40499</v>
          </cell>
          <cell r="F251" t="str">
            <v>Purchase</v>
          </cell>
          <cell r="G251">
            <v>0</v>
          </cell>
          <cell r="H251">
            <v>0</v>
          </cell>
          <cell r="I251">
            <v>0</v>
          </cell>
          <cell r="J251" t="str">
            <v>Sh11</v>
          </cell>
          <cell r="K251" t="str">
            <v>OtherFeed</v>
          </cell>
          <cell r="L251" t="str">
            <v>Draff</v>
          </cell>
          <cell r="M251">
            <v>0.22</v>
          </cell>
          <cell r="N251">
            <v>0</v>
          </cell>
          <cell r="O251">
            <v>69.209999999999994</v>
          </cell>
          <cell r="P251">
            <v>43</v>
          </cell>
          <cell r="Q251">
            <v>0</v>
          </cell>
          <cell r="S251">
            <v>1.60953488372093</v>
          </cell>
          <cell r="T251">
            <v>80998</v>
          </cell>
        </row>
        <row r="252">
          <cell r="A252" t="str">
            <v>SaleSheep10ProgenyLiveweight46,40513</v>
          </cell>
          <cell r="D252" t="str">
            <v>HomeGrownCartedSwedes</v>
          </cell>
          <cell r="E252">
            <v>40513</v>
          </cell>
          <cell r="F252" t="str">
            <v>TransIn</v>
          </cell>
          <cell r="G252">
            <v>0</v>
          </cell>
          <cell r="H252">
            <v>0</v>
          </cell>
          <cell r="I252">
            <v>0</v>
          </cell>
          <cell r="J252" t="str">
            <v>Sh11</v>
          </cell>
          <cell r="K252" t="str">
            <v>OtherForage</v>
          </cell>
          <cell r="L252" t="str">
            <v>Feed Straw</v>
          </cell>
          <cell r="M252">
            <v>0.86</v>
          </cell>
          <cell r="N252">
            <v>0</v>
          </cell>
          <cell r="O252">
            <v>46</v>
          </cell>
          <cell r="P252">
            <v>42</v>
          </cell>
          <cell r="Q252">
            <v>0</v>
          </cell>
          <cell r="S252">
            <v>1.0952380952380953</v>
          </cell>
          <cell r="T252">
            <v>486156</v>
          </cell>
        </row>
        <row r="253">
          <cell r="A253" t="str">
            <v>SaleSheep10ProgenyLiveweight72.741935483871,40514</v>
          </cell>
          <cell r="D253" t="str">
            <v>Purchased hay at market value</v>
          </cell>
          <cell r="E253">
            <v>40514</v>
          </cell>
          <cell r="F253" t="str">
            <v>Purchase</v>
          </cell>
          <cell r="G253">
            <v>0</v>
          </cell>
          <cell r="H253">
            <v>0</v>
          </cell>
          <cell r="I253">
            <v>0</v>
          </cell>
          <cell r="J253" t="str">
            <v>Sh11</v>
          </cell>
          <cell r="K253" t="str">
            <v>OtherForage</v>
          </cell>
          <cell r="L253" t="str">
            <v>Hay</v>
          </cell>
          <cell r="M253">
            <v>0.85</v>
          </cell>
          <cell r="N253">
            <v>0</v>
          </cell>
          <cell r="O253">
            <v>72.741935483870961</v>
          </cell>
          <cell r="P253">
            <v>44</v>
          </cell>
          <cell r="Q253">
            <v>0</v>
          </cell>
          <cell r="S253">
            <v>1.6532258064516128</v>
          </cell>
          <cell r="T253">
            <v>3767802</v>
          </cell>
        </row>
        <row r="254">
          <cell r="A254" t="str">
            <v>ExitSheep10ProgenyLiveweight,40440.625158831</v>
          </cell>
          <cell r="D254" t="str">
            <v>Purchased Silage at market value</v>
          </cell>
          <cell r="E254">
            <v>40440.625158831004</v>
          </cell>
          <cell r="F254" t="str">
            <v>Purchase</v>
          </cell>
          <cell r="G254">
            <v>0</v>
          </cell>
          <cell r="H254">
            <v>0</v>
          </cell>
          <cell r="I254">
            <v>0</v>
          </cell>
          <cell r="J254" t="str">
            <v>Sh11</v>
          </cell>
          <cell r="K254" t="str">
            <v>OtherForage</v>
          </cell>
          <cell r="L254" t="str">
            <v>Silage</v>
          </cell>
          <cell r="M254">
            <v>0.28000000000000003</v>
          </cell>
          <cell r="N254">
            <v>0</v>
          </cell>
          <cell r="O254">
            <v>1500</v>
          </cell>
          <cell r="P254">
            <v>0.06</v>
          </cell>
          <cell r="Q254">
            <v>0</v>
          </cell>
          <cell r="S254">
            <v>1.4117313568295264</v>
          </cell>
        </row>
        <row r="255">
          <cell r="A255" t="str">
            <v>Sheep10,</v>
          </cell>
          <cell r="D255" t="str">
            <v>Store Lambs</v>
          </cell>
          <cell r="F255" t="str">
            <v>Purchase</v>
          </cell>
          <cell r="G255">
            <v>0</v>
          </cell>
          <cell r="H255">
            <v>3027</v>
          </cell>
          <cell r="J255" t="str">
            <v>Sheep10</v>
          </cell>
          <cell r="K255" t="str">
            <v>OtherForage</v>
          </cell>
          <cell r="L255" t="str">
            <v>Roots</v>
          </cell>
          <cell r="M255">
            <v>0.18</v>
          </cell>
          <cell r="N255">
            <v>0</v>
          </cell>
          <cell r="O255">
            <v>3300</v>
          </cell>
          <cell r="P255">
            <v>0.04</v>
          </cell>
          <cell r="Q255">
            <v>0</v>
          </cell>
        </row>
        <row r="256">
          <cell r="A256" t="str">
            <v>SaleSheep10ProgenyStore,0</v>
          </cell>
          <cell r="D256" t="str">
            <v>Bedding</v>
          </cell>
          <cell r="E256">
            <v>0</v>
          </cell>
          <cell r="F256" t="str">
            <v>Purchase</v>
          </cell>
          <cell r="G256">
            <v>22</v>
          </cell>
          <cell r="H256">
            <v>0</v>
          </cell>
          <cell r="I256">
            <v>0</v>
          </cell>
          <cell r="J256" t="str">
            <v>Sh11</v>
          </cell>
          <cell r="K256" t="str">
            <v>Bedding</v>
          </cell>
          <cell r="L256" t="str">
            <v>Store</v>
          </cell>
          <cell r="M256">
            <v>0.86</v>
          </cell>
          <cell r="N256">
            <v>18.919999999999998</v>
          </cell>
          <cell r="O256">
            <v>0</v>
          </cell>
          <cell r="P256">
            <v>0</v>
          </cell>
          <cell r="Q256">
            <v>3110.4479999999994</v>
          </cell>
        </row>
        <row r="257">
          <cell r="A257" t="str">
            <v>TransOutSheep10ProgenyStore,0</v>
          </cell>
          <cell r="D257" t="str">
            <v>Bedding</v>
          </cell>
          <cell r="E257">
            <v>0</v>
          </cell>
          <cell r="F257" t="str">
            <v>Purchase</v>
          </cell>
          <cell r="G257">
            <v>0</v>
          </cell>
          <cell r="H257">
            <v>0</v>
          </cell>
          <cell r="I257">
            <v>0</v>
          </cell>
          <cell r="J257" t="str">
            <v>Sh11</v>
          </cell>
          <cell r="K257" t="str">
            <v>Bedding</v>
          </cell>
          <cell r="L257" t="str">
            <v>Store</v>
          </cell>
          <cell r="M257">
            <v>0.86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 t="str">
            <v>ExitSheep10ProgenyStore,0</v>
          </cell>
          <cell r="D258" t="str">
            <v>Homegrown Silage at variable cost</v>
          </cell>
          <cell r="E258">
            <v>0</v>
          </cell>
          <cell r="F258" t="str">
            <v>TransIn</v>
          </cell>
          <cell r="G258">
            <v>112</v>
          </cell>
          <cell r="H258">
            <v>0</v>
          </cell>
          <cell r="I258">
            <v>4.1626755752829112</v>
          </cell>
          <cell r="J258" t="str">
            <v>sH12</v>
          </cell>
          <cell r="K258" t="str">
            <v>SundryEnterpriseCosts</v>
          </cell>
          <cell r="L258" t="str">
            <v>Store</v>
          </cell>
          <cell r="S258">
            <v>0</v>
          </cell>
        </row>
        <row r="259">
          <cell r="A259" t="str">
            <v>Sheep10,</v>
          </cell>
          <cell r="D259" t="str">
            <v>Breeding Lambs</v>
          </cell>
          <cell r="F259" t="str">
            <v>TransIn</v>
          </cell>
          <cell r="G259">
            <v>63.287343832021001</v>
          </cell>
          <cell r="H259">
            <v>0</v>
          </cell>
          <cell r="I259">
            <v>0</v>
          </cell>
          <cell r="J259" t="str">
            <v>Sheep10</v>
          </cell>
          <cell r="K259" t="str">
            <v>FixedCosts</v>
          </cell>
          <cell r="L259" t="str">
            <v>Ewe</v>
          </cell>
        </row>
        <row r="260">
          <cell r="A260" t="str">
            <v>SaleSheep10ProgenyBreeding,0</v>
          </cell>
          <cell r="D260" t="str">
            <v>HomeGrownCartedSwedes</v>
          </cell>
          <cell r="E260">
            <v>0</v>
          </cell>
          <cell r="F260" t="str">
            <v>TransIn</v>
          </cell>
          <cell r="G260">
            <v>0</v>
          </cell>
          <cell r="H260">
            <v>0</v>
          </cell>
          <cell r="I260">
            <v>0</v>
          </cell>
          <cell r="J260" t="str">
            <v>sH12</v>
          </cell>
          <cell r="K260" t="str">
            <v>Wages</v>
          </cell>
          <cell r="L260" t="str">
            <v>Breeding</v>
          </cell>
          <cell r="O260">
            <v>0</v>
          </cell>
          <cell r="P260">
            <v>0</v>
          </cell>
        </row>
        <row r="261">
          <cell r="A261" t="str">
            <v>TransOutSheep10ProgenyBreeding,40422</v>
          </cell>
          <cell r="D261" t="str">
            <v>HomeGrown grazed turnips</v>
          </cell>
          <cell r="E261">
            <v>40422</v>
          </cell>
          <cell r="F261" t="str">
            <v>TransIn</v>
          </cell>
          <cell r="G261">
            <v>43.163546153422367</v>
          </cell>
          <cell r="H261">
            <v>455</v>
          </cell>
          <cell r="I261">
            <v>7</v>
          </cell>
          <cell r="J261" t="str">
            <v>sH12</v>
          </cell>
          <cell r="K261" t="str">
            <v>Contract</v>
          </cell>
          <cell r="L261" t="str">
            <v>Breeding</v>
          </cell>
          <cell r="O261">
            <v>69.729729729729726</v>
          </cell>
          <cell r="P261">
            <v>35</v>
          </cell>
        </row>
        <row r="262">
          <cell r="A262" t="str">
            <v>ExitSheep10ProgenyBreeding,40422</v>
          </cell>
          <cell r="D262" t="str">
            <v>Grazing not included in grass below</v>
          </cell>
          <cell r="E262">
            <v>40422</v>
          </cell>
          <cell r="F262" t="str">
            <v>TransIn</v>
          </cell>
          <cell r="G262">
            <v>92.566477700613859</v>
          </cell>
          <cell r="H262">
            <v>0</v>
          </cell>
          <cell r="I262">
            <v>0</v>
          </cell>
          <cell r="J262" t="str">
            <v>sH12</v>
          </cell>
          <cell r="K262" t="str">
            <v>Machinery</v>
          </cell>
          <cell r="L262" t="str">
            <v>Breeding</v>
          </cell>
          <cell r="S262">
            <v>1.9922779922779921</v>
          </cell>
        </row>
        <row r="263">
          <cell r="A263" t="str">
            <v>PurchaseSh11Vet&amp;Med,</v>
          </cell>
          <cell r="D263" t="str">
            <v>Vet&amp;Med</v>
          </cell>
          <cell r="F263" t="str">
            <v>Purchase</v>
          </cell>
          <cell r="G263">
            <v>8.3963315677792547</v>
          </cell>
          <cell r="H263">
            <v>2105</v>
          </cell>
          <cell r="J263" t="str">
            <v>Sheep10</v>
          </cell>
          <cell r="K263" t="str">
            <v>Vet&amp;Med</v>
          </cell>
        </row>
        <row r="264">
          <cell r="A264" t="str">
            <v>PurchaseSh11Marketing,</v>
          </cell>
          <cell r="D264" t="str">
            <v>haulageandcommissiom</v>
          </cell>
          <cell r="F264" t="str">
            <v>Purchase</v>
          </cell>
          <cell r="G264">
            <v>7.7659911333653273</v>
          </cell>
          <cell r="H264">
            <v>2653</v>
          </cell>
          <cell r="J264" t="str">
            <v>Sheep10</v>
          </cell>
          <cell r="K264" t="str">
            <v>Marketing</v>
          </cell>
        </row>
        <row r="265">
          <cell r="A265" t="str">
            <v>PurchaseSh11SundryEnterpriseCosts,</v>
          </cell>
          <cell r="D265" t="str">
            <v>Share of decoupled subsidies alloacated in "Fixed Cost Calculator":-</v>
          </cell>
          <cell r="F265" t="str">
            <v>Purchase</v>
          </cell>
          <cell r="G265">
            <v>79.122498122879335</v>
          </cell>
          <cell r="H265">
            <v>0</v>
          </cell>
          <cell r="J265" t="str">
            <v>Sheep10</v>
          </cell>
          <cell r="K265" t="str">
            <v>SundryEnterpriseCosts</v>
          </cell>
        </row>
        <row r="266">
          <cell r="A266" t="str">
            <v>SaleSheep10OtherIncomeSFPForage area,</v>
          </cell>
          <cell r="D266" t="str">
            <v>Allocated from "FixedCost Calculator"</v>
          </cell>
          <cell r="F266" t="str">
            <v>Sale</v>
          </cell>
          <cell r="G266">
            <v>280.71939793140035</v>
          </cell>
          <cell r="H266">
            <v>17519.315424779448</v>
          </cell>
          <cell r="J266" t="str">
            <v>Sheep10</v>
          </cell>
          <cell r="K266" t="str">
            <v>OtherIncome</v>
          </cell>
          <cell r="L266" t="str">
            <v>SFP</v>
          </cell>
          <cell r="N266">
            <v>6</v>
          </cell>
          <cell r="O266" t="str">
            <v>Forage area</v>
          </cell>
        </row>
        <row r="267">
          <cell r="A267" t="str">
            <v>SaleSheep10OtherIncomeHFAS/LFAS,</v>
          </cell>
          <cell r="D267" t="str">
            <v>Allocated from "FixedCost Calculator"</v>
          </cell>
          <cell r="F267" t="str">
            <v>Sale</v>
          </cell>
          <cell r="G267">
            <v>48.918428090290703</v>
          </cell>
          <cell r="H267">
            <v>3052.9324945603662</v>
          </cell>
          <cell r="J267" t="str">
            <v>Sheep10</v>
          </cell>
          <cell r="K267" t="str">
            <v>OtherIncome</v>
          </cell>
          <cell r="L267" t="str">
            <v>HFAS/LFAS</v>
          </cell>
        </row>
        <row r="268">
          <cell r="A268" t="str">
            <v>SaleSheep10OtherIncomeELS/LMC,</v>
          </cell>
          <cell r="D268" t="str">
            <v>Allocated from "FixedCost Calculator"</v>
          </cell>
          <cell r="F268" t="str">
            <v>Sale</v>
          </cell>
          <cell r="G268">
            <v>0</v>
          </cell>
          <cell r="H268">
            <v>0</v>
          </cell>
          <cell r="J268" t="str">
            <v>Sheep10</v>
          </cell>
          <cell r="K268" t="str">
            <v>OtherIncome</v>
          </cell>
          <cell r="L268" t="str">
            <v>ELS/LMC</v>
          </cell>
        </row>
        <row r="269">
          <cell r="A269" t="str">
            <v>SaleSheep10OtherIncomeOrganicProductionGrant,</v>
          </cell>
          <cell r="D269" t="str">
            <v>Allocated from "FixedCost Calculator"</v>
          </cell>
          <cell r="F269" t="str">
            <v>Sale</v>
          </cell>
          <cell r="G269">
            <v>0</v>
          </cell>
          <cell r="H269">
            <v>0</v>
          </cell>
          <cell r="J269" t="str">
            <v>Sheep10</v>
          </cell>
          <cell r="K269" t="str">
            <v>OtherIncome</v>
          </cell>
          <cell r="L269" t="str">
            <v>OrganicProductionGrant</v>
          </cell>
        </row>
        <row r="270">
          <cell r="A270" t="str">
            <v>SaleSheep10OtherIncomeEnvironmentalSubsidy,</v>
          </cell>
          <cell r="D270" t="str">
            <v>Allocated from "FixedCost Calculator"</v>
          </cell>
          <cell r="F270" t="str">
            <v>Sale</v>
          </cell>
          <cell r="G270">
            <v>0</v>
          </cell>
          <cell r="H270">
            <v>0</v>
          </cell>
          <cell r="I270" t="str">
            <v>ENTERPRISE</v>
          </cell>
          <cell r="J270" t="str">
            <v>Sheep10</v>
          </cell>
          <cell r="K270" t="str">
            <v>OtherIncome</v>
          </cell>
          <cell r="L270" t="str">
            <v>EnvironmentalSubsidy</v>
          </cell>
        </row>
        <row r="271">
          <cell r="A271" t="str">
            <v>SaleSheep10OtherIncomeSundryFarmIncome,</v>
          </cell>
          <cell r="D271" t="str">
            <v>Allocated from "FixedCost Calculator"</v>
          </cell>
          <cell r="F271" t="str">
            <v>Sale</v>
          </cell>
          <cell r="G271">
            <v>0</v>
          </cell>
          <cell r="H271">
            <v>0</v>
          </cell>
          <cell r="I271">
            <v>0</v>
          </cell>
          <cell r="J271" t="str">
            <v>Sheep10</v>
          </cell>
          <cell r="K271" t="str">
            <v>OtherIncome</v>
          </cell>
          <cell r="L271" t="str">
            <v>SundryFarmIncome</v>
          </cell>
        </row>
        <row r="272">
          <cell r="A272" t="str">
            <v>Sheep10,</v>
          </cell>
          <cell r="D272" t="str">
            <v>Wool</v>
          </cell>
          <cell r="F272" t="str">
            <v>Purchase</v>
          </cell>
          <cell r="G272">
            <v>41.588086208669722</v>
          </cell>
          <cell r="H272">
            <v>2553.8921989295222</v>
          </cell>
          <cell r="I272">
            <v>2300.8231265692111</v>
          </cell>
          <cell r="J272" t="str">
            <v>Sheep10</v>
          </cell>
          <cell r="K272" t="str">
            <v>Property</v>
          </cell>
        </row>
        <row r="273">
          <cell r="A273" t="str">
            <v>SaleSheep10Wool,</v>
          </cell>
          <cell r="D273" t="str">
            <v>Wool from ewes and tups</v>
          </cell>
          <cell r="F273" t="str">
            <v>Sale</v>
          </cell>
          <cell r="G273">
            <v>1.5</v>
          </cell>
          <cell r="H273">
            <v>1240</v>
          </cell>
          <cell r="I273">
            <v>0</v>
          </cell>
          <cell r="J273" t="str">
            <v>Sheep10</v>
          </cell>
          <cell r="K273" t="str">
            <v>Wool</v>
          </cell>
        </row>
        <row r="274">
          <cell r="A274" t="str">
            <v>Sheep10,</v>
          </cell>
          <cell r="D274" t="str">
            <v>Variable Costs</v>
          </cell>
          <cell r="F274" t="str">
            <v>Purchase</v>
          </cell>
          <cell r="G274">
            <v>146.55778189655553</v>
          </cell>
          <cell r="H274">
            <v>9000</v>
          </cell>
          <cell r="J274" t="str">
            <v>Sheep10</v>
          </cell>
          <cell r="K274" t="str">
            <v>Depreciation</v>
          </cell>
        </row>
        <row r="275">
          <cell r="A275" t="str">
            <v>Sheep10,</v>
          </cell>
          <cell r="D275" t="str">
            <v>Finance</v>
          </cell>
          <cell r="F275" t="str">
            <v>Purchase</v>
          </cell>
          <cell r="G275">
            <v>2.9662972151716875</v>
          </cell>
          <cell r="H275">
            <v>182.15801707062153</v>
          </cell>
          <cell r="I275">
            <v>6033.6959999999999</v>
          </cell>
          <cell r="J275" t="str">
            <v>Sheep10</v>
          </cell>
          <cell r="K275" t="str">
            <v>Finance</v>
          </cell>
        </row>
        <row r="276">
          <cell r="A276" t="str">
            <v>PurchaseSheep10Concentrate16%Compound3300,</v>
          </cell>
          <cell r="D276" t="str">
            <v>ewe feed</v>
          </cell>
          <cell r="E276">
            <v>34.115574382428193</v>
          </cell>
          <cell r="F276" t="str">
            <v>Purchase</v>
          </cell>
          <cell r="G276">
            <v>22</v>
          </cell>
          <cell r="H276">
            <v>4158</v>
          </cell>
          <cell r="J276" t="str">
            <v>Sheep10</v>
          </cell>
          <cell r="K276" t="str">
            <v>Concentrate</v>
          </cell>
          <cell r="L276" t="str">
            <v>16%Compound</v>
          </cell>
          <cell r="M276">
            <v>0.88</v>
          </cell>
          <cell r="N276">
            <v>19.36</v>
          </cell>
          <cell r="O276">
            <v>3300</v>
          </cell>
          <cell r="P276">
            <v>0.04</v>
          </cell>
          <cell r="Q276">
            <v>2555.52</v>
          </cell>
        </row>
        <row r="277">
          <cell r="A277" t="str">
            <v>TransInSheep10ConcentrateBarley/wheat/oats3300,</v>
          </cell>
          <cell r="D277" t="str">
            <v>Home grown cereal</v>
          </cell>
          <cell r="E277">
            <v>1095.9964053567483</v>
          </cell>
          <cell r="F277" t="str">
            <v>TransIn</v>
          </cell>
          <cell r="G277">
            <v>0</v>
          </cell>
          <cell r="H277">
            <v>0</v>
          </cell>
          <cell r="I277">
            <v>3561.9883174094321</v>
          </cell>
          <cell r="J277" t="str">
            <v>Sheep10</v>
          </cell>
          <cell r="K277" t="str">
            <v>Concentrate</v>
          </cell>
          <cell r="L277" t="str">
            <v>Barley/wheat/oats</v>
          </cell>
          <cell r="M277">
            <v>0.88</v>
          </cell>
          <cell r="N277">
            <v>0</v>
          </cell>
          <cell r="O277">
            <v>3300</v>
          </cell>
          <cell r="P277">
            <v>0.04</v>
          </cell>
          <cell r="Q277">
            <v>0</v>
          </cell>
        </row>
        <row r="278">
          <cell r="A278" t="str">
            <v>PurchaseSheep10OtherFeedMinerals3300,</v>
          </cell>
          <cell r="D278" t="str">
            <v>Direct CO2</v>
          </cell>
          <cell r="E278">
            <v>438.39856214269929</v>
          </cell>
          <cell r="F278" t="str">
            <v>Purchase</v>
          </cell>
          <cell r="G278">
            <v>1.25</v>
          </cell>
          <cell r="H278">
            <v>300</v>
          </cell>
          <cell r="I278" t="str">
            <v>ENTERPRISE</v>
          </cell>
          <cell r="J278" t="str">
            <v>Sheep10</v>
          </cell>
          <cell r="K278" t="str">
            <v>OtherFeed</v>
          </cell>
          <cell r="L278" t="str">
            <v>Minerals</v>
          </cell>
          <cell r="M278">
            <v>0.88</v>
          </cell>
          <cell r="N278">
            <v>1.1000000000000001</v>
          </cell>
          <cell r="O278">
            <v>3300</v>
          </cell>
          <cell r="P278">
            <v>0.04</v>
          </cell>
          <cell r="Q278">
            <v>145.20000000000002</v>
          </cell>
        </row>
        <row r="279">
          <cell r="A279" t="str">
            <v>PurchaseSheep10OtherFeedDraff3300,</v>
          </cell>
          <cell r="D279" t="str">
            <v>Fuel(Business)</v>
          </cell>
          <cell r="E279">
            <v>2118.9263836897135</v>
          </cell>
          <cell r="F279" t="str">
            <v>Purchase</v>
          </cell>
          <cell r="G279">
            <v>0</v>
          </cell>
          <cell r="H279">
            <v>0</v>
          </cell>
          <cell r="I279">
            <v>13334.232348297908</v>
          </cell>
          <cell r="J279" t="str">
            <v>Sheep10</v>
          </cell>
          <cell r="K279" t="str">
            <v>OtherFeed</v>
          </cell>
          <cell r="L279" t="str">
            <v>Draff</v>
          </cell>
          <cell r="M279">
            <v>0.22</v>
          </cell>
          <cell r="N279">
            <v>0</v>
          </cell>
          <cell r="O279">
            <v>3300</v>
          </cell>
          <cell r="P279">
            <v>0.04</v>
          </cell>
          <cell r="Q279">
            <v>0</v>
          </cell>
        </row>
        <row r="280">
          <cell r="A280" t="str">
            <v>TransInSheep10OtherForageFeed Straw2740,</v>
          </cell>
          <cell r="D280" t="str">
            <v>Fuel(Contractor)</v>
          </cell>
          <cell r="E280">
            <v>17997.980186005425</v>
          </cell>
          <cell r="F280" t="str">
            <v>TransIn</v>
          </cell>
          <cell r="G280">
            <v>0</v>
          </cell>
          <cell r="H280">
            <v>0</v>
          </cell>
          <cell r="I280">
            <v>1.7898298454091151</v>
          </cell>
          <cell r="J280" t="str">
            <v>Sheep10</v>
          </cell>
          <cell r="K280" t="str">
            <v>OtherForage</v>
          </cell>
          <cell r="L280" t="str">
            <v>Feed Straw</v>
          </cell>
          <cell r="M280">
            <v>0.86</v>
          </cell>
          <cell r="N280">
            <v>0</v>
          </cell>
          <cell r="O280">
            <v>2740</v>
          </cell>
          <cell r="P280">
            <v>0.06</v>
          </cell>
          <cell r="Q280">
            <v>0</v>
          </cell>
        </row>
        <row r="281">
          <cell r="A281" t="str">
            <v>PurchaseSheep10OtherForageHay1500,</v>
          </cell>
          <cell r="D281" t="str">
            <v>Purchased hay at market value</v>
          </cell>
          <cell r="F281" t="str">
            <v>Purchase</v>
          </cell>
          <cell r="G281">
            <v>0</v>
          </cell>
          <cell r="H281">
            <v>0</v>
          </cell>
          <cell r="I281">
            <v>1249.1875154045204</v>
          </cell>
          <cell r="J281" t="str">
            <v>Sheep10</v>
          </cell>
          <cell r="K281" t="str">
            <v>OtherForage</v>
          </cell>
          <cell r="L281" t="str">
            <v>Hay</v>
          </cell>
          <cell r="M281">
            <v>0.85</v>
          </cell>
          <cell r="N281">
            <v>0</v>
          </cell>
          <cell r="O281">
            <v>1500</v>
          </cell>
          <cell r="P281">
            <v>0.06</v>
          </cell>
          <cell r="Q281">
            <v>0</v>
          </cell>
        </row>
        <row r="282">
          <cell r="A282" t="str">
            <v>PurchaseSheep10OtherForageSilage1500,</v>
          </cell>
          <cell r="D282" t="str">
            <v>Purchased Silage at market value</v>
          </cell>
          <cell r="F282" t="str">
            <v>Purchase</v>
          </cell>
          <cell r="G282">
            <v>0</v>
          </cell>
          <cell r="H282">
            <v>0</v>
          </cell>
          <cell r="J282" t="str">
            <v>Sheep10</v>
          </cell>
          <cell r="K282" t="str">
            <v>OtherForage</v>
          </cell>
          <cell r="L282" t="str">
            <v>Silage</v>
          </cell>
          <cell r="M282">
            <v>0.28000000000000003</v>
          </cell>
          <cell r="N282">
            <v>0</v>
          </cell>
          <cell r="O282" t="str">
            <v>Progeny</v>
          </cell>
          <cell r="P282">
            <v>0.06</v>
          </cell>
          <cell r="Q282">
            <v>0</v>
          </cell>
        </row>
        <row r="283">
          <cell r="A283" t="str">
            <v>PurchaseSheep10OtherForageRoots3300,</v>
          </cell>
          <cell r="D283" t="str">
            <v>Purchased roots at market value</v>
          </cell>
          <cell r="F283" t="str">
            <v>Purchase</v>
          </cell>
          <cell r="G283">
            <v>0</v>
          </cell>
          <cell r="H283">
            <v>0</v>
          </cell>
          <cell r="I283">
            <v>5549.8079999999991</v>
          </cell>
          <cell r="J283" t="str">
            <v>Sheep10</v>
          </cell>
          <cell r="K283" t="str">
            <v>OtherForage</v>
          </cell>
          <cell r="L283" t="str">
            <v>Roots</v>
          </cell>
          <cell r="M283">
            <v>0.18</v>
          </cell>
          <cell r="N283">
            <v>0</v>
          </cell>
          <cell r="O283">
            <v>3300</v>
          </cell>
          <cell r="P283">
            <v>0.04</v>
          </cell>
          <cell r="Q283">
            <v>0</v>
          </cell>
          <cell r="R283">
            <v>32350.500000000004</v>
          </cell>
        </row>
        <row r="284">
          <cell r="A284" t="str">
            <v>TransInSheep10Bedding2740,</v>
          </cell>
          <cell r="D284" t="str">
            <v>Bedding</v>
          </cell>
          <cell r="E284">
            <v>44.007375858854353</v>
          </cell>
          <cell r="F284" t="str">
            <v>TransIn</v>
          </cell>
          <cell r="G284">
            <v>0</v>
          </cell>
          <cell r="H284">
            <v>0</v>
          </cell>
          <cell r="J284" t="str">
            <v>Sheep10</v>
          </cell>
          <cell r="K284" t="str">
            <v>Bedding</v>
          </cell>
          <cell r="M284">
            <v>0.86</v>
          </cell>
          <cell r="N284">
            <v>0</v>
          </cell>
          <cell r="O284">
            <v>2740</v>
          </cell>
          <cell r="P284">
            <v>0.06</v>
          </cell>
          <cell r="Q284">
            <v>0</v>
          </cell>
        </row>
        <row r="285">
          <cell r="A285" t="str">
            <v>PurchaseSheep10Bedding2740,</v>
          </cell>
          <cell r="D285" t="str">
            <v>Bedding</v>
          </cell>
          <cell r="E285">
            <v>3430.4962283673863</v>
          </cell>
          <cell r="F285" t="str">
            <v>Purchase</v>
          </cell>
          <cell r="G285">
            <v>20</v>
          </cell>
          <cell r="H285">
            <v>1200</v>
          </cell>
          <cell r="I285">
            <v>5773.9439197919264</v>
          </cell>
          <cell r="J285" t="str">
            <v>Sheep10</v>
          </cell>
          <cell r="K285" t="str">
            <v>Bedding</v>
          </cell>
          <cell r="L285">
            <v>32.125984251968504</v>
          </cell>
          <cell r="M285">
            <v>0.86</v>
          </cell>
          <cell r="N285">
            <v>17.2</v>
          </cell>
          <cell r="O285">
            <v>2740</v>
          </cell>
          <cell r="P285">
            <v>0.06</v>
          </cell>
          <cell r="Q285">
            <v>2827.68</v>
          </cell>
        </row>
        <row r="286">
          <cell r="A286" t="str">
            <v>TransInSheep10Silage,</v>
          </cell>
          <cell r="D286" t="str">
            <v>Homegrown Silage at variable cost</v>
          </cell>
          <cell r="E286">
            <v>1538.5255812071916</v>
          </cell>
          <cell r="F286" t="str">
            <v>TransIn</v>
          </cell>
          <cell r="G286">
            <v>11</v>
          </cell>
          <cell r="H286">
            <v>56.548509687686774</v>
          </cell>
          <cell r="I286">
            <v>0.42658698792157512</v>
          </cell>
          <cell r="J286" t="str">
            <v>Sheep10</v>
          </cell>
          <cell r="K286" t="str">
            <v>Silage</v>
          </cell>
        </row>
        <row r="287">
          <cell r="A287" t="str">
            <v>TransInSheep10Hay,</v>
          </cell>
          <cell r="D287" t="str">
            <v>Homegrown Hay at variable cost</v>
          </cell>
          <cell r="E287">
            <v>810.84456306865502</v>
          </cell>
          <cell r="F287" t="str">
            <v>TransIn</v>
          </cell>
          <cell r="G287">
            <v>0</v>
          </cell>
          <cell r="H287">
            <v>0</v>
          </cell>
          <cell r="I287">
            <v>0</v>
          </cell>
          <cell r="J287" t="str">
            <v>Sheep10</v>
          </cell>
          <cell r="K287" t="str">
            <v>Hay</v>
          </cell>
          <cell r="L287" t="str">
            <v>Solid Storage</v>
          </cell>
          <cell r="M287" t="str">
            <v>Grazing</v>
          </cell>
          <cell r="O287" t="str">
            <v>Liquid System</v>
          </cell>
          <cell r="P287" t="str">
            <v>Solid Storage</v>
          </cell>
          <cell r="Q287" t="str">
            <v>Grazing</v>
          </cell>
        </row>
        <row r="288">
          <cell r="A288" t="str">
            <v>TransInSheep10Roots,</v>
          </cell>
          <cell r="D288" t="str">
            <v>HomeGrownCartedSwedes</v>
          </cell>
          <cell r="E288">
            <v>4643.2979252649475</v>
          </cell>
          <cell r="F288" t="str">
            <v>TransIn</v>
          </cell>
          <cell r="G288">
            <v>0</v>
          </cell>
          <cell r="H288">
            <v>0</v>
          </cell>
          <cell r="I288">
            <v>0</v>
          </cell>
          <cell r="J288" t="str">
            <v>Sheep10</v>
          </cell>
          <cell r="K288" t="str">
            <v>Roots</v>
          </cell>
          <cell r="L288">
            <v>0.02</v>
          </cell>
          <cell r="M288">
            <v>0.98</v>
          </cell>
          <cell r="N288">
            <v>0.02</v>
          </cell>
          <cell r="O288">
            <v>0</v>
          </cell>
          <cell r="P288">
            <v>0.02</v>
          </cell>
          <cell r="Q288">
            <v>0.98</v>
          </cell>
          <cell r="R288">
            <v>0.02</v>
          </cell>
        </row>
        <row r="289">
          <cell r="A289" t="str">
            <v>TransInSheep10Roots,</v>
          </cell>
          <cell r="D289" t="str">
            <v>HomeGrown grazed turnips</v>
          </cell>
          <cell r="F289" t="str">
            <v>TransIn</v>
          </cell>
          <cell r="H289">
            <v>275</v>
          </cell>
          <cell r="I289">
            <v>15026.197206836128</v>
          </cell>
          <cell r="J289" t="str">
            <v>Sh11</v>
          </cell>
          <cell r="K289">
            <v>10.199999999999999</v>
          </cell>
          <cell r="L289">
            <v>5987.4</v>
          </cell>
          <cell r="M289">
            <v>188.17542857142854</v>
          </cell>
          <cell r="N289">
            <v>56076.277714285708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A290" t="str">
            <v>TransInSheep10Grazing,</v>
          </cell>
          <cell r="D290" t="str">
            <v>Grazing not included in grass below</v>
          </cell>
          <cell r="F290" t="str">
            <v>TransIn</v>
          </cell>
          <cell r="H290">
            <v>0</v>
          </cell>
          <cell r="I290">
            <v>0</v>
          </cell>
          <cell r="J290" t="str">
            <v>Sh11</v>
          </cell>
          <cell r="K290" t="str">
            <v>Ewes</v>
          </cell>
          <cell r="L290" t="str">
            <v>From animals</v>
          </cell>
          <cell r="O290" t="str">
            <v>Progeny</v>
          </cell>
        </row>
        <row r="291">
          <cell r="A291" t="str">
            <v>PurchaseSheep10Vet&amp;Med,</v>
          </cell>
          <cell r="D291" t="str">
            <v>Vet&amp;Med</v>
          </cell>
          <cell r="F291" t="str">
            <v>Purchase</v>
          </cell>
          <cell r="H291">
            <v>1402</v>
          </cell>
          <cell r="I291">
            <v>147706.65</v>
          </cell>
          <cell r="J291" t="str">
            <v>Sheep10</v>
          </cell>
          <cell r="K291" t="str">
            <v>Vet&amp;Med</v>
          </cell>
          <cell r="L291">
            <v>1496.85</v>
          </cell>
          <cell r="M291">
            <v>4840.29</v>
          </cell>
          <cell r="N291">
            <v>121007.25</v>
          </cell>
          <cell r="O291">
            <v>326</v>
          </cell>
          <cell r="P291">
            <v>3.2760000000000002</v>
          </cell>
          <cell r="Q291">
            <v>1067.9760000000001</v>
          </cell>
          <cell r="R291">
            <v>26699.4</v>
          </cell>
        </row>
        <row r="292">
          <cell r="A292" t="str">
            <v>PurchaseSheep10Marketing,</v>
          </cell>
          <cell r="D292" t="str">
            <v>haulageandcommissiom</v>
          </cell>
          <cell r="F292" t="str">
            <v>Purchase</v>
          </cell>
          <cell r="H292">
            <v>0</v>
          </cell>
          <cell r="J292" t="str">
            <v>Sheep10</v>
          </cell>
          <cell r="K292" t="str">
            <v>Marketing</v>
          </cell>
          <cell r="L292" t="str">
            <v>Volatisation % from N fertiliser</v>
          </cell>
          <cell r="M292" t="str">
            <v>From N fertiliser allocated to enterprise</v>
          </cell>
          <cell r="N292" t="str">
            <v>Indirect emissions: volatisation (EF4)</v>
          </cell>
          <cell r="O292" t="str">
            <v>from animals + fertiliser</v>
          </cell>
          <cell r="P292" t="str">
            <v>volatile from animals + fertiliser</v>
          </cell>
          <cell r="Q292" t="str">
            <v>GWP coefficient NO2</v>
          </cell>
          <cell r="R292" t="str">
            <v>volatile from excreta and fertiliser</v>
          </cell>
        </row>
        <row r="293">
          <cell r="A293" t="str">
            <v>PurchaseSheep10SundryEnterpriseCosts,</v>
          </cell>
          <cell r="D293" t="str">
            <v>Lambing sundries</v>
          </cell>
          <cell r="F293" t="str">
            <v>Purchase</v>
          </cell>
          <cell r="H293">
            <v>0</v>
          </cell>
          <cell r="I293">
            <v>18072.589237374039</v>
          </cell>
          <cell r="J293" t="str">
            <v>Sheep10</v>
          </cell>
          <cell r="K293" t="str">
            <v>SundryEnterpriseCosts</v>
          </cell>
          <cell r="L293">
            <v>77.952755905511808</v>
          </cell>
          <cell r="M293">
            <v>70.157480314960623</v>
          </cell>
          <cell r="N293">
            <v>1.2500000000000001E-2</v>
          </cell>
          <cell r="O293">
            <v>38.593082569133095</v>
          </cell>
          <cell r="P293">
            <v>60.646272608637716</v>
          </cell>
          <cell r="Q293">
            <v>18072.589237374039</v>
          </cell>
          <cell r="R293">
            <v>7522.7741738227733</v>
          </cell>
        </row>
        <row r="294">
          <cell r="A294" t="str">
            <v>PurchaseSheep10SundryEnterpriseCosts,</v>
          </cell>
          <cell r="D294" t="str">
            <v>Agisted keep</v>
          </cell>
          <cell r="F294" t="str">
            <v>Purchase</v>
          </cell>
          <cell r="H294">
            <v>0</v>
          </cell>
          <cell r="J294" t="str">
            <v>Sheep10</v>
          </cell>
          <cell r="K294" t="str">
            <v>SundryEnterpriseCosts</v>
          </cell>
          <cell r="L294" t="str">
            <v>% lost from leaching</v>
          </cell>
          <cell r="N294" t="str">
            <v>Indirect emissions from leaching (EF5)</v>
          </cell>
          <cell r="O294" t="str">
            <v>kgN2O-N</v>
          </cell>
          <cell r="P294" t="str">
            <v>kgN2O</v>
          </cell>
          <cell r="R294" t="str">
            <v>from leaching</v>
          </cell>
          <cell r="T294" t="str">
            <v>Deadweight</v>
          </cell>
          <cell r="U294" t="str">
            <v>liveweight</v>
          </cell>
          <cell r="V294" t="str">
            <v>KO%</v>
          </cell>
        </row>
        <row r="295">
          <cell r="A295" t="str">
            <v>Sheep10FixedCostsEwe,</v>
          </cell>
          <cell r="D295" t="str">
            <v>Fixed Costs</v>
          </cell>
          <cell r="G295">
            <v>62.408638497652589</v>
          </cell>
          <cell r="I295">
            <v>19235.819459018017</v>
          </cell>
          <cell r="J295" t="str">
            <v>Sheep10</v>
          </cell>
          <cell r="K295" t="str">
            <v>FixedCosts</v>
          </cell>
          <cell r="L295" t="str">
            <v>Ewe</v>
          </cell>
          <cell r="M295" t="str">
            <v>Grazing</v>
          </cell>
          <cell r="N295">
            <v>2.5000000000000001E-2</v>
          </cell>
          <cell r="O295" t="str">
            <v>Liquid System</v>
          </cell>
          <cell r="P295" t="str">
            <v>Solid Storage</v>
          </cell>
          <cell r="Q295" t="str">
            <v>Grazing</v>
          </cell>
          <cell r="R295">
            <v>19235.819459018017</v>
          </cell>
          <cell r="S295" t="str">
            <v>kgCO2/kgDeadwt</v>
          </cell>
          <cell r="T295">
            <v>134.9668137338162</v>
          </cell>
          <cell r="U295">
            <v>249.93854395151146</v>
          </cell>
          <cell r="V295">
            <v>0.54</v>
          </cell>
        </row>
        <row r="296">
          <cell r="A296" t="str">
            <v>PurchaseSheep10Wages,</v>
          </cell>
          <cell r="D296" t="str">
            <v>Wages</v>
          </cell>
          <cell r="F296" t="str">
            <v>Purchase</v>
          </cell>
          <cell r="G296">
            <v>28.027628372497034</v>
          </cell>
          <cell r="H296">
            <v>1749.1661270457184</v>
          </cell>
          <cell r="I296">
            <v>88608.815266918435</v>
          </cell>
          <cell r="J296" t="str">
            <v>Sheep10</v>
          </cell>
          <cell r="K296" t="str">
            <v>Wages</v>
          </cell>
          <cell r="L296">
            <v>0.02</v>
          </cell>
          <cell r="M296">
            <v>0.98</v>
          </cell>
          <cell r="N296">
            <v>0.02</v>
          </cell>
          <cell r="O296">
            <v>0</v>
          </cell>
          <cell r="P296">
            <v>0.02</v>
          </cell>
          <cell r="Q296">
            <v>0.98</v>
          </cell>
          <cell r="R296">
            <v>0.02</v>
          </cell>
        </row>
        <row r="297">
          <cell r="A297" t="str">
            <v>PurchaseSheep10Contract,</v>
          </cell>
          <cell r="D297" t="str">
            <v>Contract</v>
          </cell>
          <cell r="F297" t="str">
            <v>Purchase</v>
          </cell>
          <cell r="G297">
            <v>0</v>
          </cell>
          <cell r="H297">
            <v>0</v>
          </cell>
          <cell r="I297">
            <v>56458.398857142856</v>
          </cell>
          <cell r="J297" t="str">
            <v>Sheep10</v>
          </cell>
          <cell r="K297" t="str">
            <v>Contract</v>
          </cell>
          <cell r="L297">
            <v>6028.2</v>
          </cell>
          <cell r="M297">
            <v>189.45771428571427</v>
          </cell>
          <cell r="N297">
            <v>56458.398857142856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</row>
        <row r="298">
          <cell r="A298" t="str">
            <v>PurchaseSheep10Machinery,</v>
          </cell>
          <cell r="D298" t="str">
            <v>Machinery</v>
          </cell>
          <cell r="F298" t="str">
            <v>Purchase</v>
          </cell>
          <cell r="G298">
            <v>118.16907195068092</v>
          </cell>
          <cell r="H298">
            <v>7374.7708929731434</v>
          </cell>
          <cell r="I298">
            <v>21337.549420475247</v>
          </cell>
          <cell r="J298" t="str">
            <v>Sheep10</v>
          </cell>
          <cell r="K298" t="str">
            <v>Machinery</v>
          </cell>
          <cell r="L298" t="str">
            <v>From animals</v>
          </cell>
          <cell r="M298" t="str">
            <v>Net liveweight</v>
          </cell>
          <cell r="N298" t="str">
            <v>KO%</v>
          </cell>
        </row>
        <row r="299">
          <cell r="A299" t="str">
            <v>PurchaseSheep10General,</v>
          </cell>
          <cell r="D299" t="str">
            <v>General</v>
          </cell>
          <cell r="F299" t="str">
            <v>Purchase</v>
          </cell>
          <cell r="G299">
            <v>4.9229562766347161</v>
          </cell>
          <cell r="H299">
            <v>307.2349986082458</v>
          </cell>
          <cell r="I299">
            <v>262485.11468739371</v>
          </cell>
          <cell r="J299" t="str">
            <v>Sheep10</v>
          </cell>
          <cell r="K299" t="str">
            <v>General</v>
          </cell>
          <cell r="L299">
            <v>1507.05</v>
          </cell>
          <cell r="M299">
            <v>32024.340425531918</v>
          </cell>
          <cell r="N299">
            <v>0.45</v>
          </cell>
        </row>
        <row r="300">
          <cell r="A300" t="str">
            <v>PurchaseSheep10Property,</v>
          </cell>
          <cell r="D300" t="str">
            <v>Property</v>
          </cell>
          <cell r="F300" t="str">
            <v>Purchase</v>
          </cell>
          <cell r="G300">
            <v>21.642886305745012</v>
          </cell>
          <cell r="H300">
            <v>1350.7030675010362</v>
          </cell>
          <cell r="J300" t="str">
            <v>Sheep10</v>
          </cell>
          <cell r="K300" t="str">
            <v>Property</v>
          </cell>
          <cell r="L300" t="str">
            <v>Volatisation % from N fertiliser</v>
          </cell>
          <cell r="M300" t="str">
            <v>From N fertiliser allocated to enterprise</v>
          </cell>
          <cell r="N300" t="str">
            <v>Indirect emissions: volatisation (EF4)</v>
          </cell>
          <cell r="O300" t="str">
            <v>from animals + fertiliser</v>
          </cell>
          <cell r="P300" t="str">
            <v>volatile from animals + fertiliser</v>
          </cell>
          <cell r="Q300" t="str">
            <v>GWP coefficient NO2</v>
          </cell>
          <cell r="R300" t="str">
            <v>volatile from excreta and fertiliser</v>
          </cell>
          <cell r="AB300">
            <v>28</v>
          </cell>
        </row>
        <row r="301">
          <cell r="A301" t="str">
            <v>PurchaseSheep10Land,</v>
          </cell>
          <cell r="D301" t="str">
            <v>Land</v>
          </cell>
          <cell r="E301">
            <v>41000</v>
          </cell>
          <cell r="F301" t="str">
            <v>Purchase</v>
          </cell>
          <cell r="G301">
            <v>93.137500404209433</v>
          </cell>
          <cell r="H301">
            <v>5812.5845933012788</v>
          </cell>
          <cell r="I301">
            <v>8663.7522337983264</v>
          </cell>
          <cell r="J301" t="str">
            <v>Sheep10</v>
          </cell>
          <cell r="K301" t="str">
            <v>Land</v>
          </cell>
          <cell r="L301">
            <v>0.1</v>
          </cell>
          <cell r="M301">
            <v>343.04962283673865</v>
          </cell>
          <cell r="N301">
            <v>0.01</v>
          </cell>
          <cell r="O301">
            <v>18.500996228367384</v>
          </cell>
          <cell r="P301">
            <v>29.072994073148749</v>
          </cell>
          <cell r="Q301">
            <v>298</v>
          </cell>
          <cell r="R301">
            <v>8663.7522337983264</v>
          </cell>
          <cell r="AB301">
            <v>41000</v>
          </cell>
          <cell r="AE301">
            <v>41030</v>
          </cell>
          <cell r="AH301">
            <v>41061</v>
          </cell>
          <cell r="AK301">
            <v>41091</v>
          </cell>
          <cell r="AN301">
            <v>41122</v>
          </cell>
          <cell r="AQ301">
            <v>41153</v>
          </cell>
          <cell r="AT301">
            <v>41183</v>
          </cell>
          <cell r="AW301">
            <v>41214</v>
          </cell>
        </row>
        <row r="302">
          <cell r="A302" t="str">
            <v>PurchaseSheep10Depreciation,</v>
          </cell>
          <cell r="D302" t="str">
            <v>Depreciation</v>
          </cell>
          <cell r="F302" t="str">
            <v>Purchase</v>
          </cell>
          <cell r="G302">
            <v>130.56404898093177</v>
          </cell>
          <cell r="H302">
            <v>8148.3245336407772</v>
          </cell>
          <cell r="I302">
            <v>127</v>
          </cell>
          <cell r="J302" t="str">
            <v>Sheep10</v>
          </cell>
          <cell r="K302" t="str">
            <v>Depreciation</v>
          </cell>
          <cell r="L302" t="str">
            <v>% lost from leaching</v>
          </cell>
          <cell r="N302" t="str">
            <v>Indirect emissions from leaching (EF5)</v>
          </cell>
          <cell r="O302">
            <v>207</v>
          </cell>
          <cell r="P302" t="str">
            <v>kgN2O</v>
          </cell>
          <cell r="R302" t="str">
            <v>from leaching</v>
          </cell>
          <cell r="T302" t="str">
            <v>Deadweight</v>
          </cell>
          <cell r="U302" t="str">
            <v>liveweight</v>
          </cell>
          <cell r="V302" t="str">
            <v>KO%</v>
          </cell>
          <cell r="AB302">
            <v>127</v>
          </cell>
          <cell r="AE302">
            <v>127</v>
          </cell>
          <cell r="AH302">
            <v>127</v>
          </cell>
          <cell r="AK302">
            <v>127</v>
          </cell>
          <cell r="AN302">
            <v>127</v>
          </cell>
          <cell r="AQ302">
            <v>127</v>
          </cell>
          <cell r="AT302">
            <v>127</v>
          </cell>
          <cell r="AU302" t="str">
            <v>kgDays</v>
          </cell>
        </row>
        <row r="303">
          <cell r="A303" t="str">
            <v>PurchaseSheep10Finance,</v>
          </cell>
          <cell r="D303" t="str">
            <v>Finance</v>
          </cell>
          <cell r="F303" t="str">
            <v>Purchase</v>
          </cell>
          <cell r="G303" t="str">
            <v>tonnes</v>
          </cell>
          <cell r="H303" t="str">
            <v>Dry Matter %</v>
          </cell>
          <cell r="I303">
            <v>26722.478220995847</v>
          </cell>
          <cell r="J303" t="str">
            <v>Sheep10</v>
          </cell>
          <cell r="K303" t="str">
            <v>Finance</v>
          </cell>
          <cell r="L303">
            <v>0.3</v>
          </cell>
          <cell r="N303">
            <v>2.5000000000000001E-2</v>
          </cell>
          <cell r="O303">
            <v>57.064474541479846</v>
          </cell>
          <cell r="P303">
            <v>89.672745708039756</v>
          </cell>
          <cell r="Q303">
            <v>298</v>
          </cell>
          <cell r="R303">
            <v>26722.478220995847</v>
          </cell>
          <cell r="S303" t="str">
            <v>kgCO2/kgDeadwt</v>
          </cell>
          <cell r="T303">
            <v>142.0821589201164</v>
          </cell>
          <cell r="U303">
            <v>263.11510911132666</v>
          </cell>
          <cell r="V303">
            <v>0.54</v>
          </cell>
        </row>
        <row r="304">
          <cell r="A304" t="str">
            <v>PurchaseSheep10EnterpriseLabourUnits,</v>
          </cell>
          <cell r="D304" t="str">
            <v>Unpaid Labour Units</v>
          </cell>
          <cell r="F304" t="str">
            <v>Purchase</v>
          </cell>
          <cell r="G304">
            <v>6.0404371492450504E-3</v>
          </cell>
          <cell r="H304">
            <v>0.3769754584150255</v>
          </cell>
          <cell r="I304">
            <v>109917.21854931107</v>
          </cell>
          <cell r="J304" t="str">
            <v>Sheep10</v>
          </cell>
          <cell r="K304" t="str">
            <v>EnterpriseLabourUnits</v>
          </cell>
          <cell r="AB304">
            <v>42</v>
          </cell>
          <cell r="AE304">
            <v>42</v>
          </cell>
        </row>
        <row r="305">
          <cell r="A305" t="str">
            <v>Sh11Total methane emissions</v>
          </cell>
          <cell r="D305" t="str">
            <v>CARBON CALC</v>
          </cell>
          <cell r="F305" t="str">
            <v>Sale</v>
          </cell>
          <cell r="G305">
            <v>0</v>
          </cell>
          <cell r="H305">
            <v>0.35</v>
          </cell>
          <cell r="I305">
            <v>147706.65</v>
          </cell>
          <cell r="J305" t="str">
            <v>Sheep10</v>
          </cell>
          <cell r="K305" t="str">
            <v>Silage</v>
          </cell>
          <cell r="AH305">
            <v>0</v>
          </cell>
          <cell r="AK305">
            <v>0</v>
          </cell>
          <cell r="AN305">
            <v>0</v>
          </cell>
        </row>
        <row r="306">
          <cell r="A306" t="str">
            <v>Sh11Total energy emissions</v>
          </cell>
          <cell r="D306" t="str">
            <v>Direct CO2</v>
          </cell>
          <cell r="F306" t="str">
            <v>Sale</v>
          </cell>
          <cell r="G306" t="str">
            <v>PER LU</v>
          </cell>
          <cell r="H306">
            <v>0.4</v>
          </cell>
          <cell r="I306" t="str">
            <v>ENTERPRISE</v>
          </cell>
          <cell r="J306" t="str">
            <v>Sheep10</v>
          </cell>
          <cell r="K306" t="str">
            <v>perkgNetLiveweight</v>
          </cell>
          <cell r="M306" t="str">
            <v>Net liveweight</v>
          </cell>
          <cell r="N306" t="str">
            <v>KO%</v>
          </cell>
          <cell r="AN306">
            <v>0</v>
          </cell>
          <cell r="AQ306">
            <v>0</v>
          </cell>
        </row>
        <row r="307">
          <cell r="A307" t="str">
            <v>PurchaseSheep10Fuel(Business),</v>
          </cell>
          <cell r="D307" t="str">
            <v>Fuel(Business)</v>
          </cell>
          <cell r="F307" t="str">
            <v>Purchase</v>
          </cell>
          <cell r="G307">
            <v>282.83967688998933</v>
          </cell>
          <cell r="H307">
            <v>0.3</v>
          </cell>
          <cell r="I307">
            <v>17651.639147820209</v>
          </cell>
          <cell r="J307" t="str">
            <v>Sheep10</v>
          </cell>
          <cell r="K307" t="str">
            <v>Fuel(Business)</v>
          </cell>
          <cell r="M307">
            <v>33179.148936170212</v>
          </cell>
          <cell r="N307">
            <v>0.45</v>
          </cell>
          <cell r="AQ307">
            <v>0</v>
          </cell>
          <cell r="AT307">
            <v>0</v>
          </cell>
        </row>
        <row r="308">
          <cell r="A308" t="str">
            <v>PurchaseSheep10Fuel(Contractor),</v>
          </cell>
          <cell r="D308" t="str">
            <v>Fuel(Contractor)</v>
          </cell>
          <cell r="F308" t="str">
            <v>Purchase</v>
          </cell>
          <cell r="G308">
            <v>0</v>
          </cell>
          <cell r="I308">
            <v>0</v>
          </cell>
          <cell r="J308" t="str">
            <v>Sheep10</v>
          </cell>
          <cell r="K308" t="str">
            <v>Fuel(Contractor)</v>
          </cell>
          <cell r="AB308">
            <v>28</v>
          </cell>
        </row>
        <row r="309">
          <cell r="A309" t="str">
            <v>PurchaseSheep10Electricity(KWh),</v>
          </cell>
          <cell r="D309" t="str">
            <v>Electricity(KWh)</v>
          </cell>
          <cell r="E309">
            <v>40634</v>
          </cell>
          <cell r="F309" t="str">
            <v>Purchase</v>
          </cell>
          <cell r="G309">
            <v>22.665640539611125</v>
          </cell>
          <cell r="H309">
            <v>6568.7499955041421</v>
          </cell>
          <cell r="I309">
            <v>1414.5317667543302</v>
          </cell>
          <cell r="J309" t="str">
            <v>Sheep10</v>
          </cell>
          <cell r="K309" t="str">
            <v>Electricity(KWh)</v>
          </cell>
          <cell r="L309" t="str">
            <v>Rough</v>
          </cell>
          <cell r="M309">
            <v>8.7583333273388568</v>
          </cell>
          <cell r="Y309">
            <v>8073000</v>
          </cell>
          <cell r="AB309">
            <v>40634</v>
          </cell>
          <cell r="AE309">
            <v>40664</v>
          </cell>
          <cell r="AH309">
            <v>40695</v>
          </cell>
          <cell r="AK309">
            <v>40725</v>
          </cell>
          <cell r="AN309">
            <v>40756</v>
          </cell>
          <cell r="AQ309">
            <v>40787</v>
          </cell>
          <cell r="AT309">
            <v>40817</v>
          </cell>
          <cell r="AW309">
            <v>40848</v>
          </cell>
        </row>
        <row r="310">
          <cell r="A310" t="str">
            <v>Grass11Hectares</v>
          </cell>
          <cell r="D310" t="str">
            <v>Indirect CO2</v>
          </cell>
          <cell r="I310">
            <v>127</v>
          </cell>
          <cell r="J310" t="str">
            <v>Sheep10</v>
          </cell>
          <cell r="K310">
            <v>88.4</v>
          </cell>
          <cell r="L310">
            <v>5</v>
          </cell>
          <cell r="O310">
            <v>207</v>
          </cell>
          <cell r="AB310">
            <v>127</v>
          </cell>
          <cell r="AE310">
            <v>127</v>
          </cell>
          <cell r="AH310">
            <v>127</v>
          </cell>
          <cell r="AK310">
            <v>127</v>
          </cell>
          <cell r="AN310">
            <v>127</v>
          </cell>
          <cell r="AQ310">
            <v>127</v>
          </cell>
          <cell r="AT310">
            <v>127</v>
          </cell>
          <cell r="AU310" t="str">
            <v>kgDays</v>
          </cell>
        </row>
        <row r="311">
          <cell r="A311" t="str">
            <v>Sheep10Feed &amp; bedding</v>
          </cell>
          <cell r="D311" t="str">
            <v>Feed &amp; bedding</v>
          </cell>
          <cell r="F311" t="str">
            <v>Sale</v>
          </cell>
          <cell r="G311" t="str">
            <v>tonnes</v>
          </cell>
          <cell r="H311" t="str">
            <v>Dry Matter %</v>
          </cell>
          <cell r="I311">
            <v>5528.4</v>
          </cell>
          <cell r="J311" t="str">
            <v>Sheep10</v>
          </cell>
          <cell r="K311" t="str">
            <v>Class</v>
          </cell>
          <cell r="L311" t="str">
            <v>SubClass</v>
          </cell>
          <cell r="AB311">
            <v>0</v>
          </cell>
          <cell r="AE311">
            <v>0</v>
          </cell>
          <cell r="AH311">
            <v>0</v>
          </cell>
          <cell r="AK311">
            <v>0</v>
          </cell>
        </row>
        <row r="312">
          <cell r="A312" t="str">
            <v>Sheep10Fertilisers</v>
          </cell>
          <cell r="D312" t="str">
            <v>Fertilisers</v>
          </cell>
          <cell r="E312">
            <v>6</v>
          </cell>
          <cell r="F312" t="str">
            <v>Sale</v>
          </cell>
          <cell r="G312">
            <v>553</v>
          </cell>
          <cell r="H312">
            <v>0.3</v>
          </cell>
          <cell r="I312">
            <v>28</v>
          </cell>
          <cell r="J312" t="str">
            <v>Sheep10</v>
          </cell>
          <cell r="K312" t="str">
            <v>Silage</v>
          </cell>
          <cell r="AB312">
            <v>28</v>
          </cell>
          <cell r="AE312">
            <v>28</v>
          </cell>
        </row>
        <row r="313">
          <cell r="A313" t="str">
            <v>Sheep10N</v>
          </cell>
          <cell r="D313" t="str">
            <v>N</v>
          </cell>
          <cell r="E313">
            <v>467.71653543307082</v>
          </cell>
          <cell r="F313" t="str">
            <v>Sale</v>
          </cell>
          <cell r="G313">
            <v>0</v>
          </cell>
          <cell r="H313">
            <v>0</v>
          </cell>
          <cell r="I313">
            <v>0</v>
          </cell>
          <cell r="J313" t="str">
            <v>Grass12</v>
          </cell>
          <cell r="K313" t="str">
            <v>TotalHay</v>
          </cell>
          <cell r="L313">
            <v>0</v>
          </cell>
          <cell r="M313">
            <v>0</v>
          </cell>
          <cell r="Y313">
            <v>0</v>
          </cell>
          <cell r="AH313">
            <v>19</v>
          </cell>
          <cell r="AK313">
            <v>19</v>
          </cell>
          <cell r="AN313">
            <v>19</v>
          </cell>
        </row>
        <row r="314">
          <cell r="A314" t="str">
            <v>Sheep10P</v>
          </cell>
          <cell r="D314" t="str">
            <v>P</v>
          </cell>
          <cell r="E314">
            <v>209.76377952755905</v>
          </cell>
          <cell r="F314" t="str">
            <v>Sale</v>
          </cell>
          <cell r="G314">
            <v>0</v>
          </cell>
          <cell r="H314">
            <v>0.4</v>
          </cell>
          <cell r="I314">
            <v>0</v>
          </cell>
          <cell r="J314" t="str">
            <v>Grass11</v>
          </cell>
          <cell r="K314" t="str">
            <v>Silage</v>
          </cell>
          <cell r="AN314">
            <v>0</v>
          </cell>
          <cell r="AQ314">
            <v>0</v>
          </cell>
        </row>
        <row r="315">
          <cell r="A315" t="str">
            <v>Sheep10K</v>
          </cell>
          <cell r="D315" t="str">
            <v>K</v>
          </cell>
          <cell r="E315">
            <v>110.55118110236219</v>
          </cell>
          <cell r="F315" t="str">
            <v>Sale</v>
          </cell>
          <cell r="G315">
            <v>0</v>
          </cell>
          <cell r="H315">
            <v>0.3</v>
          </cell>
          <cell r="I315">
            <v>21.973189458284853</v>
          </cell>
          <cell r="J315" t="str">
            <v>Grass12</v>
          </cell>
          <cell r="K315" t="str">
            <v>Grazing Ha</v>
          </cell>
          <cell r="Z315" t="str">
            <v>Grazing</v>
          </cell>
          <cell r="AB315">
            <v>85</v>
          </cell>
          <cell r="AE315">
            <v>85</v>
          </cell>
          <cell r="AH315">
            <v>127</v>
          </cell>
          <cell r="AK315">
            <v>127</v>
          </cell>
          <cell r="AN315">
            <v>127</v>
          </cell>
          <cell r="AQ315">
            <v>0</v>
          </cell>
          <cell r="AT315">
            <v>0</v>
          </cell>
        </row>
        <row r="316">
          <cell r="A316" t="str">
            <v>Sheep10Ca</v>
          </cell>
          <cell r="D316" t="str">
            <v>Ca</v>
          </cell>
          <cell r="E316">
            <v>949.6062992125984</v>
          </cell>
          <cell r="F316">
            <v>0.6</v>
          </cell>
          <cell r="G316" t="str">
            <v>Tonnes</v>
          </cell>
          <cell r="H316" t="str">
            <v>Cost</v>
          </cell>
          <cell r="I316" t="str">
            <v>Analysis</v>
          </cell>
          <cell r="J316" t="str">
            <v>Sheep10</v>
          </cell>
          <cell r="L316" t="str">
            <v>allocation</v>
          </cell>
        </row>
        <row r="317">
          <cell r="A317" t="str">
            <v>Sheep10Total CO2 from Fertiliser</v>
          </cell>
          <cell r="D317" t="str">
            <v>Total CO2 from Fertiliser</v>
          </cell>
          <cell r="F317" t="str">
            <v>Purchase</v>
          </cell>
          <cell r="G317">
            <v>833</v>
          </cell>
          <cell r="H317">
            <v>5719.0137937303934</v>
          </cell>
          <cell r="I317">
            <v>2185.4267716535433</v>
          </cell>
          <cell r="J317" t="str">
            <v>Sheep10</v>
          </cell>
          <cell r="K317" t="str">
            <v>TotalSilage</v>
          </cell>
          <cell r="L317">
            <v>26.90577201476674</v>
          </cell>
          <cell r="M317">
            <v>6.865562777587507</v>
          </cell>
          <cell r="Y317">
            <v>10345860</v>
          </cell>
          <cell r="Z317">
            <v>1080</v>
          </cell>
          <cell r="AA317">
            <v>432</v>
          </cell>
          <cell r="AB317">
            <v>648.00000000000011</v>
          </cell>
        </row>
        <row r="318">
          <cell r="A318" t="str">
            <v>Sheep10Ewes</v>
          </cell>
          <cell r="F318" t="str">
            <v>Purchase</v>
          </cell>
          <cell r="G318">
            <v>15</v>
          </cell>
          <cell r="H318">
            <v>4875</v>
          </cell>
          <cell r="I318" t="str">
            <v>20:08:13</v>
          </cell>
          <cell r="J318" t="str">
            <v>Sheep10</v>
          </cell>
          <cell r="K318" t="str">
            <v>Ewes</v>
          </cell>
          <cell r="L318" t="str">
            <v>Grazing</v>
          </cell>
          <cell r="O318" t="str">
            <v>Progeny</v>
          </cell>
          <cell r="Z318">
            <v>3000</v>
          </cell>
          <cell r="AA318">
            <v>1200</v>
          </cell>
          <cell r="AB318">
            <v>1950</v>
          </cell>
        </row>
        <row r="319">
          <cell r="A319" t="str">
            <v>Sheep10Methane</v>
          </cell>
          <cell r="D319" t="str">
            <v>Methane</v>
          </cell>
          <cell r="F319" t="str">
            <v>Sale</v>
          </cell>
          <cell r="G319">
            <v>0</v>
          </cell>
          <cell r="H319">
            <v>0.85</v>
          </cell>
          <cell r="I319">
            <v>146437.20000000001</v>
          </cell>
          <cell r="J319" t="str">
            <v>Sheep10</v>
          </cell>
          <cell r="K319">
            <v>580</v>
          </cell>
          <cell r="L319">
            <v>8.19</v>
          </cell>
          <cell r="M319">
            <v>4750.2</v>
          </cell>
          <cell r="N319">
            <v>118755</v>
          </cell>
          <cell r="O319">
            <v>338</v>
          </cell>
          <cell r="P319">
            <v>3.2760000000000002</v>
          </cell>
          <cell r="Q319">
            <v>1107.288</v>
          </cell>
          <cell r="R319">
            <v>27682.2</v>
          </cell>
          <cell r="Z319">
            <v>0</v>
          </cell>
          <cell r="AA319">
            <v>0</v>
          </cell>
          <cell r="AB319">
            <v>0</v>
          </cell>
          <cell r="AE319">
            <v>0</v>
          </cell>
          <cell r="AH319">
            <v>0</v>
          </cell>
          <cell r="AK319">
            <v>0</v>
          </cell>
        </row>
        <row r="320">
          <cell r="A320" t="str">
            <v>Sheep10Nitrous Oxide</v>
          </cell>
          <cell r="D320" t="str">
            <v>Nitrous Oxide</v>
          </cell>
          <cell r="F320" t="str">
            <v>Purchase</v>
          </cell>
          <cell r="G320">
            <v>0</v>
          </cell>
          <cell r="H320">
            <v>0</v>
          </cell>
          <cell r="I320" t="str">
            <v>15:15:15</v>
          </cell>
          <cell r="J320" t="str">
            <v>Sheep10</v>
          </cell>
          <cell r="K320" t="str">
            <v>Fertiliser</v>
          </cell>
          <cell r="L320" t="str">
            <v>Silage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 t="str">
            <v>Sheep10Direct emissions to soil</v>
          </cell>
          <cell r="D321" t="str">
            <v>Direct emissions to soil</v>
          </cell>
          <cell r="F321" t="str">
            <v>Purchase</v>
          </cell>
          <cell r="G321">
            <v>0</v>
          </cell>
          <cell r="H321">
            <v>0</v>
          </cell>
          <cell r="I321">
            <v>2464.0309336332957</v>
          </cell>
          <cell r="J321" t="str">
            <v>Sheep10</v>
          </cell>
          <cell r="K321">
            <v>6</v>
          </cell>
          <cell r="L321">
            <v>77.952755905511808</v>
          </cell>
          <cell r="M321">
            <v>70.157480314960623</v>
          </cell>
          <cell r="N321">
            <v>1.2500000000000001E-2</v>
          </cell>
          <cell r="O321">
            <v>5.2618110236220472</v>
          </cell>
          <cell r="P321">
            <v>8.2685601799775021</v>
          </cell>
          <cell r="Q321">
            <v>2464.0309336332957</v>
          </cell>
          <cell r="Y321">
            <v>0</v>
          </cell>
          <cell r="AC321">
            <v>67000</v>
          </cell>
        </row>
        <row r="322">
          <cell r="A322" t="str">
            <v>Sheep10</v>
          </cell>
          <cell r="F322" t="str">
            <v>Purchase</v>
          </cell>
          <cell r="H322">
            <v>0</v>
          </cell>
          <cell r="J322" t="str">
            <v>Sheep10</v>
          </cell>
          <cell r="K322" t="str">
            <v>OtherCost</v>
          </cell>
          <cell r="L322" t="str">
            <v>Silage</v>
          </cell>
        </row>
        <row r="323">
          <cell r="A323" t="str">
            <v>Sheep10Distribution of Animal Waste Management Systems used for different animal types</v>
          </cell>
          <cell r="D323" t="str">
            <v>Distribution of Animal Waste Management Systems used for different animal types</v>
          </cell>
          <cell r="F323" t="str">
            <v>Purchase</v>
          </cell>
          <cell r="H323">
            <v>0</v>
          </cell>
          <cell r="I323">
            <v>30.959899591166653</v>
          </cell>
          <cell r="J323" t="str">
            <v>Sheep10</v>
          </cell>
          <cell r="K323" t="str">
            <v>Liquid System</v>
          </cell>
          <cell r="L323" t="str">
            <v>Solid Storage</v>
          </cell>
          <cell r="M323" t="str">
            <v>Grazing</v>
          </cell>
          <cell r="O323" t="str">
            <v>Liquid System</v>
          </cell>
          <cell r="P323" t="str">
            <v>Solid Storage</v>
          </cell>
          <cell r="Q323" t="str">
            <v>Grazing</v>
          </cell>
          <cell r="Z323" t="str">
            <v>Grazing</v>
          </cell>
          <cell r="AB323">
            <v>99</v>
          </cell>
          <cell r="AE323">
            <v>99</v>
          </cell>
          <cell r="AH323">
            <v>108</v>
          </cell>
          <cell r="AK323">
            <v>108</v>
          </cell>
          <cell r="AN323">
            <v>108</v>
          </cell>
          <cell r="AQ323">
            <v>127</v>
          </cell>
          <cell r="AT323">
            <v>127</v>
          </cell>
        </row>
        <row r="324">
          <cell r="A324" t="str">
            <v>Sheep10</v>
          </cell>
          <cell r="D324" t="str">
            <v>Variable Costs</v>
          </cell>
          <cell r="F324" t="str">
            <v>Purchase</v>
          </cell>
          <cell r="G324" t="str">
            <v>Tonnes</v>
          </cell>
          <cell r="H324">
            <v>0</v>
          </cell>
          <cell r="I324" t="str">
            <v>Analysis</v>
          </cell>
          <cell r="J324" t="str">
            <v>Sheep10</v>
          </cell>
          <cell r="K324">
            <v>0</v>
          </cell>
          <cell r="L324">
            <v>0.02</v>
          </cell>
          <cell r="M324">
            <v>0.98</v>
          </cell>
          <cell r="N324">
            <v>0.02</v>
          </cell>
          <cell r="O324">
            <v>0</v>
          </cell>
          <cell r="P324">
            <v>0.02</v>
          </cell>
          <cell r="Q324">
            <v>0.98</v>
          </cell>
          <cell r="R324">
            <v>0.02</v>
          </cell>
        </row>
        <row r="325">
          <cell r="A325" t="str">
            <v>Sheep10Nitrogen excreted (Nex)</v>
          </cell>
          <cell r="D325" t="str">
            <v>Nitrogen excreted (Nex)</v>
          </cell>
          <cell r="F325" t="str">
            <v>Purchase</v>
          </cell>
          <cell r="G325">
            <v>24</v>
          </cell>
          <cell r="H325">
            <v>0</v>
          </cell>
          <cell r="I325">
            <v>55407.565714285716</v>
          </cell>
          <cell r="J325" t="str">
            <v>Sheep10</v>
          </cell>
          <cell r="K325">
            <v>10.199999999999999</v>
          </cell>
          <cell r="L325">
            <v>5916</v>
          </cell>
          <cell r="M325">
            <v>185.93142857142857</v>
          </cell>
          <cell r="N325">
            <v>55407.565714285716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Z325">
            <v>6000</v>
          </cell>
          <cell r="AA325">
            <v>2880</v>
          </cell>
          <cell r="AB325">
            <v>0</v>
          </cell>
        </row>
        <row r="326">
          <cell r="A326" t="str">
            <v>Sheep10Indirect N2O emissions</v>
          </cell>
          <cell r="D326" t="str">
            <v>Indirect N2O emissions</v>
          </cell>
          <cell r="F326" t="str">
            <v>Purchase</v>
          </cell>
          <cell r="G326">
            <v>0</v>
          </cell>
          <cell r="H326">
            <v>0</v>
          </cell>
          <cell r="I326" t="str">
            <v>20:10:10</v>
          </cell>
          <cell r="J326" t="str">
            <v>Sheep10</v>
          </cell>
          <cell r="K326" t="str">
            <v>Volatisation % from excreta</v>
          </cell>
          <cell r="L326" t="str">
            <v>From animals</v>
          </cell>
          <cell r="Z326">
            <v>0</v>
          </cell>
          <cell r="AA326">
            <v>0</v>
          </cell>
          <cell r="AB326">
            <v>0</v>
          </cell>
        </row>
        <row r="327">
          <cell r="A327" t="str">
            <v>Sheep10Volatisation % from excreta</v>
          </cell>
          <cell r="D327" t="str">
            <v>Volatisation % from excreta</v>
          </cell>
          <cell r="F327" t="str">
            <v>Purchase</v>
          </cell>
          <cell r="G327">
            <v>19.5</v>
          </cell>
          <cell r="H327">
            <v>2900</v>
          </cell>
          <cell r="I327" t="str">
            <v>20:08:12</v>
          </cell>
          <cell r="J327" t="str">
            <v>Sheep10</v>
          </cell>
          <cell r="K327">
            <v>0.2</v>
          </cell>
          <cell r="L327">
            <v>1479</v>
          </cell>
          <cell r="Z327">
            <v>3900</v>
          </cell>
          <cell r="AA327">
            <v>1560</v>
          </cell>
          <cell r="AB327">
            <v>2340</v>
          </cell>
        </row>
        <row r="328">
          <cell r="A328" t="str">
            <v>Sheep10Indirect emissions: volatisation (EF4)</v>
          </cell>
          <cell r="D328" t="str">
            <v>Indirect emissions: volatisation (EF4)</v>
          </cell>
          <cell r="F328" t="str">
            <v>Purchase</v>
          </cell>
          <cell r="G328">
            <v>0</v>
          </cell>
          <cell r="H328">
            <v>4875</v>
          </cell>
          <cell r="I328" t="str">
            <v>15:15:15</v>
          </cell>
          <cell r="J328" t="str">
            <v>Sheep10</v>
          </cell>
          <cell r="K328" t="str">
            <v>N fertiliser allocated to enterprise</v>
          </cell>
          <cell r="L328" t="str">
            <v>Volatisation % from N fertiliser</v>
          </cell>
          <cell r="M328" t="str">
            <v>From N fertiliser allocated to enterprise</v>
          </cell>
          <cell r="N328" t="str">
            <v>Indirect emissions: volatisation (EF4)</v>
          </cell>
          <cell r="O328" t="str">
            <v>from animals + fertiliser</v>
          </cell>
          <cell r="P328" t="str">
            <v>volatile from animals + fertiliser</v>
          </cell>
          <cell r="Q328" t="str">
            <v>GWP coefficient NO2</v>
          </cell>
          <cell r="R328" t="str">
            <v>volatile from excreta and fertiliser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 t="str">
            <v>Sheep10Volatisation from animals + fertiliser</v>
          </cell>
          <cell r="D329" t="str">
            <v>Volatisation from animals + fertiliser</v>
          </cell>
          <cell r="F329" t="str">
            <v>Purchase</v>
          </cell>
          <cell r="G329">
            <v>20</v>
          </cell>
          <cell r="H329">
            <v>6067</v>
          </cell>
          <cell r="I329">
            <v>7144.9706861642298</v>
          </cell>
          <cell r="J329" t="str">
            <v>Sheep10</v>
          </cell>
          <cell r="K329">
            <v>467.71653543307082</v>
          </cell>
          <cell r="L329">
            <v>0.1</v>
          </cell>
          <cell r="M329">
            <v>46.771653543307082</v>
          </cell>
          <cell r="N329">
            <v>0.01</v>
          </cell>
          <cell r="O329">
            <v>15.257716535433072</v>
          </cell>
          <cell r="P329">
            <v>23.976411698537685</v>
          </cell>
          <cell r="Q329">
            <v>298</v>
          </cell>
          <cell r="R329">
            <v>7144.9706861642298</v>
          </cell>
          <cell r="AC329">
            <v>13400</v>
          </cell>
        </row>
        <row r="330">
          <cell r="A330" t="str">
            <v>Sheep10</v>
          </cell>
          <cell r="F330" t="str">
            <v>Purchase</v>
          </cell>
          <cell r="H330">
            <v>1000</v>
          </cell>
          <cell r="J330" t="str">
            <v>Sheep10</v>
          </cell>
          <cell r="K330" t="str">
            <v>From leaching</v>
          </cell>
          <cell r="L330" t="str">
            <v>% lost from leaching</v>
          </cell>
          <cell r="N330" t="str">
            <v>Indirect emissions from leaching (EF5)</v>
          </cell>
          <cell r="O330" t="str">
            <v>kgN2O-N</v>
          </cell>
          <cell r="P330" t="str">
            <v>kgN2O</v>
          </cell>
          <cell r="R330" t="str">
            <v>from leaching</v>
          </cell>
          <cell r="T330" t="str">
            <v>Deadweight</v>
          </cell>
          <cell r="U330" t="str">
            <v>liveweight</v>
          </cell>
          <cell r="V330" t="str">
            <v>KO%</v>
          </cell>
        </row>
        <row r="331">
          <cell r="A331" t="str">
            <v>Sheep10Leaching</v>
          </cell>
          <cell r="D331" t="str">
            <v>Leaching</v>
          </cell>
          <cell r="F331" t="str">
            <v>Purchase</v>
          </cell>
          <cell r="H331">
            <v>0</v>
          </cell>
          <cell r="I331">
            <v>17061.796417322836</v>
          </cell>
          <cell r="J331" t="str">
            <v>Grass11</v>
          </cell>
          <cell r="K331" t="str">
            <v>OtherCost</v>
          </cell>
          <cell r="L331" t="str">
            <v>All</v>
          </cell>
          <cell r="N331">
            <v>2.5000000000000001E-2</v>
          </cell>
          <cell r="O331">
            <v>36.434586614173227</v>
          </cell>
          <cell r="P331">
            <v>57.25435039370079</v>
          </cell>
          <cell r="Q331">
            <v>298</v>
          </cell>
          <cell r="R331">
            <v>17061.796417322836</v>
          </cell>
          <cell r="S331" t="str">
            <v>kgCO2/kgDeadwt</v>
          </cell>
          <cell r="T331">
            <v>151.58847488295621</v>
          </cell>
          <cell r="U331">
            <v>280.71939793140035</v>
          </cell>
          <cell r="V331">
            <v>0.54</v>
          </cell>
        </row>
        <row r="332">
          <cell r="A332" t="str">
            <v>Sheep10Total N2O emissions</v>
          </cell>
          <cell r="D332" t="str">
            <v>Total N2O emissions</v>
          </cell>
          <cell r="F332" t="str">
            <v>Purchase</v>
          </cell>
          <cell r="G332">
            <v>12.850393700787402</v>
          </cell>
          <cell r="H332">
            <v>0</v>
          </cell>
          <cell r="I332">
            <v>82078.363751406083</v>
          </cell>
          <cell r="J332" t="str">
            <v>Sheep10</v>
          </cell>
          <cell r="K332" t="str">
            <v>Spray</v>
          </cell>
          <cell r="L332" t="str">
            <v>All</v>
          </cell>
          <cell r="Z332" t="str">
            <v>&lt;--monthly numbers--&gt;</v>
          </cell>
          <cell r="AC332" t="str">
            <v>&lt;--monthly numbers--&gt;</v>
          </cell>
          <cell r="AF332" t="str">
            <v>&lt;--monthly numbers--&gt;</v>
          </cell>
          <cell r="AI332" t="str">
            <v>&lt;--monthly numbers--&gt;</v>
          </cell>
          <cell r="AL332" t="str">
            <v>&lt;--monthly numbers--&gt;</v>
          </cell>
          <cell r="AO332" t="str">
            <v>&lt;--monthly numbers--&gt;</v>
          </cell>
          <cell r="AR332" t="str">
            <v>&lt;--monthly numbers--&gt;</v>
          </cell>
        </row>
        <row r="333">
          <cell r="A333" t="str">
            <v>Sheep10Total methane emissions</v>
          </cell>
          <cell r="D333" t="str">
            <v>Total methane emissions</v>
          </cell>
          <cell r="F333" t="str">
            <v>Purchase</v>
          </cell>
          <cell r="H333">
            <v>0</v>
          </cell>
          <cell r="I333">
            <v>146437.20000000001</v>
          </cell>
          <cell r="J333" t="str">
            <v>Grass11</v>
          </cell>
          <cell r="K333" t="str">
            <v>Seed</v>
          </cell>
          <cell r="L333" t="str">
            <v>All</v>
          </cell>
          <cell r="Z333" t="str">
            <v>default</v>
          </cell>
          <cell r="AA333" t="str">
            <v>over-ride</v>
          </cell>
          <cell r="AB333" t="str">
            <v>KgDays</v>
          </cell>
          <cell r="AC333" t="str">
            <v>default</v>
          </cell>
          <cell r="AD333" t="str">
            <v>over-ride</v>
          </cell>
          <cell r="AE333" t="str">
            <v>KgDays</v>
          </cell>
          <cell r="AF333" t="str">
            <v>default</v>
          </cell>
          <cell r="AG333" t="str">
            <v>over-ride</v>
          </cell>
          <cell r="AH333" t="str">
            <v>KgDays</v>
          </cell>
          <cell r="AI333" t="str">
            <v>default</v>
          </cell>
          <cell r="AJ333" t="str">
            <v>over-ride</v>
          </cell>
          <cell r="AK333" t="str">
            <v>KgDays</v>
          </cell>
          <cell r="AL333" t="str">
            <v>default</v>
          </cell>
          <cell r="AM333" t="str">
            <v>over-ride</v>
          </cell>
          <cell r="AN333" t="str">
            <v>KgDays</v>
          </cell>
          <cell r="AO333" t="str">
            <v>default</v>
          </cell>
          <cell r="AP333" t="str">
            <v>over-ride</v>
          </cell>
          <cell r="AQ333" t="str">
            <v>KgDays</v>
          </cell>
          <cell r="AR333" t="str">
            <v>default</v>
          </cell>
          <cell r="AS333" t="str">
            <v>over-ride</v>
          </cell>
          <cell r="AT333" t="str">
            <v>KgDays</v>
          </cell>
        </row>
        <row r="334">
          <cell r="A334" t="str">
            <v>Sheep10Total energy emissions</v>
          </cell>
          <cell r="D334" t="str">
            <v>Total energy emissions</v>
          </cell>
          <cell r="I334">
            <v>26779.997686228086</v>
          </cell>
          <cell r="J334" t="str">
            <v>Sheep10</v>
          </cell>
          <cell r="K334" t="str">
            <v>perkgNetLiveweight</v>
          </cell>
          <cell r="M334" t="str">
            <v>Net liveweight</v>
          </cell>
          <cell r="N334" t="str">
            <v>KO%</v>
          </cell>
        </row>
        <row r="335">
          <cell r="A335" t="str">
            <v>Sheep10Total CO2 emissions</v>
          </cell>
          <cell r="D335" t="str">
            <v>Total CO2 emissions</v>
          </cell>
          <cell r="H335">
            <v>480</v>
          </cell>
          <cell r="I335">
            <v>255295.56143763417</v>
          </cell>
          <cell r="J335" t="str">
            <v>Grass11</v>
          </cell>
          <cell r="K335">
            <v>7.666533376505531</v>
          </cell>
          <cell r="L335" t="str">
            <v>AllCosts</v>
          </cell>
          <cell r="M335">
            <v>33300</v>
          </cell>
          <cell r="N335">
            <v>0.45</v>
          </cell>
          <cell r="Y335" t="str">
            <v>LivestockGrazingKG</v>
          </cell>
          <cell r="Z335">
            <v>41000</v>
          </cell>
          <cell r="AC335">
            <v>41030</v>
          </cell>
          <cell r="AF335">
            <v>41061</v>
          </cell>
          <cell r="AI335">
            <v>41091</v>
          </cell>
          <cell r="AL335">
            <v>41122</v>
          </cell>
          <cell r="AO335">
            <v>41153</v>
          </cell>
          <cell r="AR335">
            <v>41183</v>
          </cell>
          <cell r="AU335">
            <v>41214</v>
          </cell>
          <cell r="AX335" t="str">
            <v>Monthly numbers - lookup table</v>
          </cell>
        </row>
        <row r="336">
          <cell r="A336" t="str">
            <v>BottomEdge</v>
          </cell>
          <cell r="D336" t="str">
            <v>BottomEdge</v>
          </cell>
          <cell r="F336" t="str">
            <v>Sale</v>
          </cell>
          <cell r="G336">
            <v>0</v>
          </cell>
          <cell r="H336">
            <v>5448</v>
          </cell>
          <cell r="I336">
            <v>45.591442177883643</v>
          </cell>
          <cell r="J336" t="str">
            <v>Grass11</v>
          </cell>
          <cell r="K336" t="str">
            <v>Grazing</v>
          </cell>
          <cell r="L336" t="str">
            <v>GrazingCosts</v>
          </cell>
          <cell r="M336">
            <v>0</v>
          </cell>
          <cell r="N336" t="str">
            <v>Recorded</v>
          </cell>
          <cell r="Y336">
            <v>16750400</v>
          </cell>
          <cell r="Z336">
            <v>130</v>
          </cell>
          <cell r="AB336">
            <v>28</v>
          </cell>
          <cell r="AC336">
            <v>130</v>
          </cell>
          <cell r="AE336">
            <v>2405600</v>
          </cell>
          <cell r="AF336">
            <v>122</v>
          </cell>
          <cell r="AH336">
            <v>2328000</v>
          </cell>
          <cell r="AI336">
            <v>122</v>
          </cell>
          <cell r="AK336">
            <v>2405600</v>
          </cell>
          <cell r="AL336">
            <v>122</v>
          </cell>
          <cell r="AN336">
            <v>2405600</v>
          </cell>
          <cell r="AO336">
            <v>122</v>
          </cell>
          <cell r="AQ336">
            <v>2328000</v>
          </cell>
          <cell r="AR336">
            <v>122</v>
          </cell>
          <cell r="AT336">
            <v>2405600</v>
          </cell>
          <cell r="AX336">
            <v>130</v>
          </cell>
          <cell r="AY336">
            <v>130</v>
          </cell>
          <cell r="AZ336">
            <v>122</v>
          </cell>
          <cell r="BA336">
            <v>122</v>
          </cell>
          <cell r="BB336">
            <v>122</v>
          </cell>
          <cell r="BC336">
            <v>122</v>
          </cell>
          <cell r="BD336">
            <v>122</v>
          </cell>
        </row>
        <row r="337">
          <cell r="A337" t="str">
            <v>Grass10Grass</v>
          </cell>
          <cell r="D337" t="str">
            <v>Grass</v>
          </cell>
          <cell r="E337">
            <v>40269</v>
          </cell>
          <cell r="F337" t="str">
            <v>Sale</v>
          </cell>
          <cell r="G337">
            <v>0</v>
          </cell>
          <cell r="H337">
            <v>5602</v>
          </cell>
          <cell r="I337" t="str">
            <v>Total</v>
          </cell>
          <cell r="J337" t="str">
            <v>Leys</v>
          </cell>
          <cell r="K337" t="str">
            <v>Permanent</v>
          </cell>
          <cell r="L337" t="str">
            <v>Rough</v>
          </cell>
          <cell r="M337">
            <v>0</v>
          </cell>
          <cell r="N337" t="str">
            <v>Recorded</v>
          </cell>
          <cell r="Y337">
            <v>1048600</v>
          </cell>
          <cell r="Z337">
            <v>6</v>
          </cell>
          <cell r="AB337">
            <v>40269</v>
          </cell>
          <cell r="AC337">
            <v>6</v>
          </cell>
          <cell r="AE337">
            <v>40299</v>
          </cell>
          <cell r="AF337">
            <v>6</v>
          </cell>
          <cell r="AH337">
            <v>40330</v>
          </cell>
          <cell r="AI337">
            <v>6</v>
          </cell>
          <cell r="AK337">
            <v>40360</v>
          </cell>
          <cell r="AL337">
            <v>6</v>
          </cell>
          <cell r="AN337">
            <v>40391</v>
          </cell>
          <cell r="AO337">
            <v>6</v>
          </cell>
          <cell r="AQ337">
            <v>40422</v>
          </cell>
          <cell r="AR337">
            <v>6</v>
          </cell>
          <cell r="AT337">
            <v>40452</v>
          </cell>
          <cell r="AW337">
            <v>40483</v>
          </cell>
          <cell r="AX337">
            <v>6</v>
          </cell>
          <cell r="AY337">
            <v>6</v>
          </cell>
          <cell r="AZ337">
            <v>6</v>
          </cell>
          <cell r="BA337">
            <v>6</v>
          </cell>
          <cell r="BB337">
            <v>6</v>
          </cell>
          <cell r="BC337">
            <v>6</v>
          </cell>
          <cell r="BD337">
            <v>6</v>
          </cell>
        </row>
        <row r="338">
          <cell r="A338" t="str">
            <v>Grass10Hectares</v>
          </cell>
          <cell r="D338" t="str">
            <v>Hectares</v>
          </cell>
          <cell r="F338" t="str">
            <v>Sale</v>
          </cell>
          <cell r="G338">
            <v>0</v>
          </cell>
          <cell r="H338">
            <v>0</v>
          </cell>
          <cell r="I338">
            <v>127</v>
          </cell>
          <cell r="J338">
            <v>33.6</v>
          </cell>
          <cell r="K338">
            <v>88.4</v>
          </cell>
          <cell r="L338">
            <v>5</v>
          </cell>
          <cell r="M338">
            <v>0.95079161317928973</v>
          </cell>
          <cell r="N338" t="str">
            <v>Recorded</v>
          </cell>
          <cell r="O338">
            <v>207</v>
          </cell>
          <cell r="Y338">
            <v>2777410.1463920902</v>
          </cell>
          <cell r="Z338">
            <v>105</v>
          </cell>
          <cell r="AB338">
            <v>127</v>
          </cell>
          <cell r="AC338">
            <v>101</v>
          </cell>
          <cell r="AE338">
            <v>127</v>
          </cell>
          <cell r="AF338">
            <v>101</v>
          </cell>
          <cell r="AH338">
            <v>127</v>
          </cell>
          <cell r="AI338">
            <v>101</v>
          </cell>
          <cell r="AK338">
            <v>127</v>
          </cell>
          <cell r="AL338">
            <v>101</v>
          </cell>
          <cell r="AN338">
            <v>127</v>
          </cell>
          <cell r="AO338">
            <v>101</v>
          </cell>
          <cell r="AQ338">
            <v>127</v>
          </cell>
          <cell r="AR338">
            <v>99</v>
          </cell>
          <cell r="AT338">
            <v>127</v>
          </cell>
          <cell r="AU338" t="str">
            <v>kgDays</v>
          </cell>
          <cell r="AX338">
            <v>105</v>
          </cell>
          <cell r="AY338">
            <v>101</v>
          </cell>
          <cell r="AZ338">
            <v>101</v>
          </cell>
          <cell r="BA338">
            <v>101</v>
          </cell>
          <cell r="BB338">
            <v>101</v>
          </cell>
          <cell r="BC338">
            <v>101</v>
          </cell>
          <cell r="BD338">
            <v>99</v>
          </cell>
        </row>
        <row r="339">
          <cell r="A339" t="str">
            <v>SalesH12Grazing7884870,</v>
          </cell>
          <cell r="D339" t="str">
            <v>sH12Female</v>
          </cell>
          <cell r="F339" t="str">
            <v>Sale</v>
          </cell>
          <cell r="G339" t="str">
            <v>tonnes</v>
          </cell>
          <cell r="H339" t="str">
            <v>Dry Matter %</v>
          </cell>
          <cell r="I339" t="str">
            <v>ha cut</v>
          </cell>
          <cell r="J339" t="str">
            <v>Enterprise</v>
          </cell>
          <cell r="K339" t="str">
            <v>Class</v>
          </cell>
          <cell r="L339" t="str">
            <v>SubClass</v>
          </cell>
          <cell r="M339">
            <v>0</v>
          </cell>
          <cell r="N339" t="str">
            <v>Recorded</v>
          </cell>
          <cell r="Y339">
            <v>7884870</v>
          </cell>
          <cell r="Z339">
            <v>545</v>
          </cell>
          <cell r="AB339">
            <v>1144500</v>
          </cell>
          <cell r="AC339">
            <v>545</v>
          </cell>
          <cell r="AE339">
            <v>898380</v>
          </cell>
          <cell r="AF339">
            <v>414</v>
          </cell>
          <cell r="AH339">
            <v>869400</v>
          </cell>
          <cell r="AI339">
            <v>582</v>
          </cell>
          <cell r="AK339">
            <v>1262940</v>
          </cell>
          <cell r="AL339">
            <v>582</v>
          </cell>
          <cell r="AN339">
            <v>1262940</v>
          </cell>
          <cell r="AO339">
            <v>582</v>
          </cell>
          <cell r="AQ339">
            <v>1203300</v>
          </cell>
          <cell r="AR339">
            <v>573</v>
          </cell>
          <cell r="AT339">
            <v>1243410</v>
          </cell>
          <cell r="AX339">
            <v>545</v>
          </cell>
          <cell r="AY339">
            <v>545</v>
          </cell>
          <cell r="AZ339">
            <v>414</v>
          </cell>
          <cell r="BA339">
            <v>582</v>
          </cell>
          <cell r="BB339">
            <v>582</v>
          </cell>
          <cell r="BC339">
            <v>582</v>
          </cell>
          <cell r="BD339">
            <v>573</v>
          </cell>
        </row>
        <row r="340">
          <cell r="A340" t="str">
            <v>Grass11Analysis,</v>
          </cell>
          <cell r="D340" t="str">
            <v>1st cut</v>
          </cell>
          <cell r="F340" t="str">
            <v>Sale</v>
          </cell>
          <cell r="G340">
            <v>900</v>
          </cell>
          <cell r="H340">
            <v>0.3</v>
          </cell>
          <cell r="I340">
            <v>34</v>
          </cell>
          <cell r="J340" t="str">
            <v>Grass10</v>
          </cell>
          <cell r="K340" t="str">
            <v>Silage</v>
          </cell>
          <cell r="L340" t="str">
            <v>Male</v>
          </cell>
          <cell r="M340">
            <v>0</v>
          </cell>
          <cell r="N340" t="str">
            <v>Recorded</v>
          </cell>
          <cell r="Y340">
            <v>461600</v>
          </cell>
          <cell r="Z340" t="str">
            <v>&lt;--monthly numbers--&gt;</v>
          </cell>
          <cell r="AB340">
            <v>34</v>
          </cell>
          <cell r="AC340" t="str">
            <v>&lt;--monthly numbers--&gt;</v>
          </cell>
          <cell r="AE340">
            <v>34</v>
          </cell>
          <cell r="AF340" t="str">
            <v>&lt;--monthly numbers--&gt;</v>
          </cell>
          <cell r="AH340">
            <v>63000</v>
          </cell>
          <cell r="AI340" t="str">
            <v>&lt;--monthly numbers--&gt;</v>
          </cell>
          <cell r="AK340">
            <v>65100</v>
          </cell>
          <cell r="AL340" t="str">
            <v>&lt;--monthly numbers--&gt;</v>
          </cell>
          <cell r="AN340">
            <v>65100</v>
          </cell>
          <cell r="AO340" t="str">
            <v>&lt;--monthly numbers--&gt;</v>
          </cell>
          <cell r="AQ340">
            <v>69000</v>
          </cell>
          <cell r="AR340" t="str">
            <v>&lt;--monthly numbers--&gt;</v>
          </cell>
          <cell r="AT340">
            <v>71300</v>
          </cell>
          <cell r="AX340">
            <v>21</v>
          </cell>
          <cell r="AY340">
            <v>21</v>
          </cell>
          <cell r="AZ340">
            <v>21</v>
          </cell>
          <cell r="BA340">
            <v>21</v>
          </cell>
          <cell r="BB340">
            <v>21</v>
          </cell>
          <cell r="BC340">
            <v>23</v>
          </cell>
          <cell r="BD340">
            <v>23</v>
          </cell>
        </row>
        <row r="341">
          <cell r="A341" t="str">
            <v>SalesH12Grazing2573069.95779749,</v>
          </cell>
          <cell r="D341" t="str">
            <v>2nd cut</v>
          </cell>
          <cell r="F341" t="str">
            <v>Sale</v>
          </cell>
          <cell r="G341">
            <v>0</v>
          </cell>
          <cell r="H341">
            <v>0.35</v>
          </cell>
          <cell r="I341">
            <v>0</v>
          </cell>
          <cell r="J341" t="str">
            <v>Grass10</v>
          </cell>
          <cell r="K341" t="str">
            <v>Silage</v>
          </cell>
          <cell r="L341" t="str">
            <v>Progeny</v>
          </cell>
          <cell r="M341">
            <v>0.19497724943386846</v>
          </cell>
          <cell r="N341" t="str">
            <v>Recorded</v>
          </cell>
          <cell r="Y341">
            <v>2573069.9577974915</v>
          </cell>
          <cell r="Z341" t="str">
            <v>default</v>
          </cell>
          <cell r="AA341" t="str">
            <v>over-ride</v>
          </cell>
          <cell r="AB341">
            <v>119125</v>
          </cell>
          <cell r="AC341">
            <v>928</v>
          </cell>
          <cell r="AD341" t="str">
            <v>over-ride</v>
          </cell>
          <cell r="AE341">
            <v>287187.10095128196</v>
          </cell>
          <cell r="AF341">
            <v>928</v>
          </cell>
          <cell r="AG341" t="str">
            <v>over-ride</v>
          </cell>
          <cell r="AH341">
            <v>0</v>
          </cell>
          <cell r="AI341">
            <v>861</v>
          </cell>
          <cell r="AJ341" t="str">
            <v>over-ride</v>
          </cell>
          <cell r="AK341">
            <v>0</v>
          </cell>
          <cell r="AL341">
            <v>832</v>
          </cell>
          <cell r="AM341" t="str">
            <v>over-ride</v>
          </cell>
          <cell r="AN341">
            <v>0</v>
          </cell>
          <cell r="AO341">
            <v>537</v>
          </cell>
          <cell r="AP341" t="str">
            <v>over-ride</v>
          </cell>
          <cell r="AQ341">
            <v>371556.88558311941</v>
          </cell>
          <cell r="AR341">
            <v>314</v>
          </cell>
          <cell r="AS341" t="str">
            <v>over-ride</v>
          </cell>
          <cell r="AT341">
            <v>266876.45955394441</v>
          </cell>
          <cell r="AX341">
            <v>953</v>
          </cell>
          <cell r="AY341">
            <v>928</v>
          </cell>
          <cell r="AZ341">
            <v>928</v>
          </cell>
          <cell r="BA341">
            <v>861</v>
          </cell>
          <cell r="BB341">
            <v>832</v>
          </cell>
          <cell r="BC341">
            <v>537</v>
          </cell>
          <cell r="BD341">
            <v>314</v>
          </cell>
        </row>
        <row r="342">
          <cell r="D342" t="str">
            <v>3rd cut</v>
          </cell>
          <cell r="F342" t="str">
            <v>Sale</v>
          </cell>
          <cell r="G342">
            <v>0</v>
          </cell>
          <cell r="H342">
            <v>0.4</v>
          </cell>
          <cell r="I342">
            <v>0</v>
          </cell>
          <cell r="J342" t="str">
            <v>Grass10</v>
          </cell>
          <cell r="K342" t="str">
            <v>Silage</v>
          </cell>
          <cell r="M342" t="str">
            <v>Gain</v>
          </cell>
          <cell r="AN342">
            <v>0</v>
          </cell>
          <cell r="AQ342">
            <v>0</v>
          </cell>
        </row>
        <row r="343">
          <cell r="A343" t="str">
            <v>Recorded grazing group</v>
          </cell>
          <cell r="D343" t="str">
            <v>Baylage</v>
          </cell>
          <cell r="F343" t="str">
            <v>Sale</v>
          </cell>
          <cell r="G343">
            <v>0</v>
          </cell>
          <cell r="H343">
            <v>0.3</v>
          </cell>
          <cell r="I343">
            <v>0</v>
          </cell>
          <cell r="J343" t="str">
            <v>Grass10</v>
          </cell>
          <cell r="K343" t="str">
            <v>Grazing</v>
          </cell>
          <cell r="M343" t="str">
            <v>Gain</v>
          </cell>
          <cell r="N343">
            <v>400</v>
          </cell>
          <cell r="Y343" t="str">
            <v>LivestockGrazingKG</v>
          </cell>
          <cell r="Z343">
            <v>40634</v>
          </cell>
          <cell r="AB343">
            <v>877800</v>
          </cell>
          <cell r="AC343">
            <v>40664</v>
          </cell>
          <cell r="AE343">
            <v>947422</v>
          </cell>
          <cell r="AF343">
            <v>40695</v>
          </cell>
          <cell r="AH343">
            <v>954660</v>
          </cell>
          <cell r="AI343">
            <v>40725</v>
          </cell>
          <cell r="AK343">
            <v>1026844</v>
          </cell>
          <cell r="AL343">
            <v>40756</v>
          </cell>
          <cell r="AN343">
            <v>1067206</v>
          </cell>
          <cell r="AO343">
            <v>40787</v>
          </cell>
          <cell r="AQ343">
            <v>0</v>
          </cell>
          <cell r="AR343">
            <v>40817</v>
          </cell>
          <cell r="AT343">
            <v>0</v>
          </cell>
          <cell r="AU343">
            <v>40848</v>
          </cell>
          <cell r="AX343" t="str">
            <v>Monthly numbers - lookup table</v>
          </cell>
        </row>
        <row r="344">
          <cell r="A344" t="str">
            <v>SaleSpCowGrazing17369300,</v>
          </cell>
          <cell r="D344" t="str">
            <v>SpCowFemale</v>
          </cell>
          <cell r="F344" t="str">
            <v>Sale</v>
          </cell>
          <cell r="G344">
            <v>133</v>
          </cell>
          <cell r="H344">
            <v>3144.9409949728615</v>
          </cell>
          <cell r="I344">
            <v>51.977485097309554</v>
          </cell>
          <cell r="J344" t="str">
            <v>SpCow</v>
          </cell>
          <cell r="K344" t="str">
            <v>Grazing</v>
          </cell>
          <cell r="L344" t="str">
            <v>Female</v>
          </cell>
          <cell r="M344">
            <v>0</v>
          </cell>
          <cell r="N344">
            <v>0</v>
          </cell>
          <cell r="Y344">
            <v>17369300</v>
          </cell>
          <cell r="Z344">
            <v>121</v>
          </cell>
          <cell r="AB344">
            <v>2359500</v>
          </cell>
          <cell r="AC344">
            <v>133</v>
          </cell>
          <cell r="AE344">
            <v>2624150</v>
          </cell>
          <cell r="AF344">
            <v>133</v>
          </cell>
          <cell r="AH344">
            <v>2539500</v>
          </cell>
          <cell r="AI344">
            <v>133</v>
          </cell>
          <cell r="AK344">
            <v>2481550</v>
          </cell>
          <cell r="AL344">
            <v>125</v>
          </cell>
          <cell r="AN344">
            <v>2481550</v>
          </cell>
          <cell r="AO344">
            <v>125</v>
          </cell>
          <cell r="AQ344">
            <v>2401500</v>
          </cell>
          <cell r="AR344">
            <v>125</v>
          </cell>
          <cell r="AT344">
            <v>2481550</v>
          </cell>
          <cell r="AX344">
            <v>121</v>
          </cell>
          <cell r="AY344">
            <v>133</v>
          </cell>
          <cell r="AZ344">
            <v>133</v>
          </cell>
          <cell r="BA344">
            <v>133</v>
          </cell>
          <cell r="BB344">
            <v>125</v>
          </cell>
          <cell r="BC344">
            <v>125</v>
          </cell>
          <cell r="BD344">
            <v>125</v>
          </cell>
        </row>
        <row r="345">
          <cell r="A345" t="str">
            <v>Grass10TotalSilage25.786065471885134.902571739038,</v>
          </cell>
          <cell r="D345" t="str">
            <v>TotalSilage</v>
          </cell>
          <cell r="F345" t="str">
            <v>Sale</v>
          </cell>
          <cell r="G345">
            <v>900</v>
          </cell>
          <cell r="H345">
            <v>4626.6962471743727</v>
          </cell>
          <cell r="I345">
            <v>34.902571739037967</v>
          </cell>
          <cell r="J345" t="str">
            <v>Grass10</v>
          </cell>
          <cell r="K345" t="str">
            <v>TotalSilage</v>
          </cell>
          <cell r="L345">
            <v>25.786065471885113</v>
          </cell>
          <cell r="M345">
            <v>5.1407736079715249</v>
          </cell>
          <cell r="N345">
            <v>0</v>
          </cell>
          <cell r="Y345">
            <v>11178000</v>
          </cell>
          <cell r="Z345">
            <v>7</v>
          </cell>
          <cell r="AB345">
            <v>147000</v>
          </cell>
          <cell r="AC345">
            <v>7</v>
          </cell>
          <cell r="AE345">
            <v>151900</v>
          </cell>
          <cell r="AF345">
            <v>7</v>
          </cell>
          <cell r="AH345">
            <v>147000</v>
          </cell>
          <cell r="AI345">
            <v>7</v>
          </cell>
          <cell r="AK345">
            <v>151900</v>
          </cell>
          <cell r="AL345">
            <v>7</v>
          </cell>
          <cell r="AN345">
            <v>151900</v>
          </cell>
          <cell r="AO345">
            <v>7</v>
          </cell>
          <cell r="AQ345">
            <v>147000</v>
          </cell>
          <cell r="AR345">
            <v>7</v>
          </cell>
          <cell r="AT345">
            <v>151900</v>
          </cell>
          <cell r="AX345">
            <v>7</v>
          </cell>
          <cell r="AY345">
            <v>7</v>
          </cell>
          <cell r="AZ345">
            <v>7</v>
          </cell>
          <cell r="BA345">
            <v>7</v>
          </cell>
          <cell r="BB345">
            <v>7</v>
          </cell>
          <cell r="BC345">
            <v>7</v>
          </cell>
          <cell r="BD345">
            <v>7</v>
          </cell>
        </row>
        <row r="346">
          <cell r="A346" t="str">
            <v>SaleSpCowGrazing2700087.16965105,</v>
          </cell>
          <cell r="D346" t="str">
            <v>SpCowProgeny</v>
          </cell>
          <cell r="F346" t="str">
            <v>Sale</v>
          </cell>
          <cell r="G346">
            <v>121</v>
          </cell>
          <cell r="H346">
            <v>488.88641625372497</v>
          </cell>
          <cell r="I346">
            <v>8.0799882909486325</v>
          </cell>
          <cell r="J346" t="str">
            <v>SpCow</v>
          </cell>
          <cell r="K346" t="str">
            <v>Grazing</v>
          </cell>
          <cell r="L346" t="str">
            <v>Progeny</v>
          </cell>
          <cell r="M346">
            <v>1.0446468009921512</v>
          </cell>
          <cell r="N346" t="str">
            <v>Recorded</v>
          </cell>
          <cell r="Y346">
            <v>2700087.1696510483</v>
          </cell>
          <cell r="Z346">
            <v>0</v>
          </cell>
          <cell r="AB346">
            <v>0</v>
          </cell>
          <cell r="AC346">
            <v>121</v>
          </cell>
          <cell r="AE346">
            <v>187550</v>
          </cell>
          <cell r="AF346">
            <v>117</v>
          </cell>
          <cell r="AH346">
            <v>295168.018415956</v>
          </cell>
          <cell r="AI346">
            <v>117</v>
          </cell>
          <cell r="AK346">
            <v>418674.9707791105</v>
          </cell>
          <cell r="AL346">
            <v>117</v>
          </cell>
          <cell r="AN346">
            <v>536131.92314226495</v>
          </cell>
          <cell r="AO346">
            <v>117</v>
          </cell>
          <cell r="AQ346">
            <v>632505.36339234142</v>
          </cell>
          <cell r="AR346">
            <v>117</v>
          </cell>
          <cell r="AT346">
            <v>630056.89392137551</v>
          </cell>
          <cell r="AX346">
            <v>0</v>
          </cell>
          <cell r="AY346">
            <v>121</v>
          </cell>
          <cell r="AZ346">
            <v>117</v>
          </cell>
          <cell r="BA346">
            <v>117</v>
          </cell>
          <cell r="BB346">
            <v>117</v>
          </cell>
          <cell r="BC346">
            <v>117</v>
          </cell>
          <cell r="BD346">
            <v>117</v>
          </cell>
        </row>
        <row r="347">
          <cell r="A347" t="str">
            <v>SaleSh11Grazing7847070,</v>
          </cell>
          <cell r="D347" t="str">
            <v>main crop hay</v>
          </cell>
          <cell r="F347" t="str">
            <v>Sale</v>
          </cell>
          <cell r="G347">
            <v>0</v>
          </cell>
          <cell r="H347">
            <v>0.85</v>
          </cell>
          <cell r="I347">
            <v>0</v>
          </cell>
          <cell r="J347" t="str">
            <v>Grass10</v>
          </cell>
          <cell r="K347" t="str">
            <v>Hay</v>
          </cell>
          <cell r="L347" t="str">
            <v>Female</v>
          </cell>
          <cell r="M347">
            <v>0</v>
          </cell>
          <cell r="N347" t="str">
            <v>Recorded</v>
          </cell>
          <cell r="Y347">
            <v>7847070</v>
          </cell>
          <cell r="Z347">
            <v>584</v>
          </cell>
          <cell r="AB347">
            <v>0</v>
          </cell>
          <cell r="AC347">
            <v>458</v>
          </cell>
          <cell r="AE347">
            <v>0</v>
          </cell>
          <cell r="AF347">
            <v>458</v>
          </cell>
          <cell r="AH347">
            <v>0</v>
          </cell>
          <cell r="AI347">
            <v>578</v>
          </cell>
          <cell r="AK347">
            <v>0</v>
          </cell>
          <cell r="AL347">
            <v>578</v>
          </cell>
          <cell r="AN347">
            <v>1254260</v>
          </cell>
          <cell r="AO347">
            <v>578</v>
          </cell>
          <cell r="AQ347">
            <v>1190700</v>
          </cell>
          <cell r="AR347">
            <v>567</v>
          </cell>
          <cell r="AT347">
            <v>1230390</v>
          </cell>
          <cell r="AX347">
            <v>584</v>
          </cell>
          <cell r="AY347">
            <v>458</v>
          </cell>
          <cell r="AZ347">
            <v>458</v>
          </cell>
          <cell r="BA347">
            <v>578</v>
          </cell>
          <cell r="BB347">
            <v>578</v>
          </cell>
          <cell r="BC347">
            <v>578</v>
          </cell>
          <cell r="BD347">
            <v>567</v>
          </cell>
        </row>
        <row r="348">
          <cell r="A348" t="str">
            <v>SaleSh11Grazing593000,</v>
          </cell>
          <cell r="D348" t="str">
            <v>Sh11Male</v>
          </cell>
          <cell r="F348" t="str">
            <v>Sale</v>
          </cell>
          <cell r="G348">
            <v>30</v>
          </cell>
          <cell r="H348" t="str">
            <v>Reconcilliation</v>
          </cell>
          <cell r="I348">
            <v>0</v>
          </cell>
          <cell r="J348" t="str">
            <v>Grass12</v>
          </cell>
          <cell r="K348" t="str">
            <v>Grazing</v>
          </cell>
          <cell r="L348" t="str">
            <v>Male</v>
          </cell>
          <cell r="M348">
            <v>0</v>
          </cell>
          <cell r="N348" t="str">
            <v>Recorded</v>
          </cell>
          <cell r="Y348">
            <v>593000</v>
          </cell>
          <cell r="Z348">
            <v>28</v>
          </cell>
          <cell r="AB348">
            <v>84000</v>
          </cell>
          <cell r="AC348">
            <v>28</v>
          </cell>
          <cell r="AE348">
            <v>86800</v>
          </cell>
          <cell r="AF348">
            <v>28</v>
          </cell>
          <cell r="AH348">
            <v>78000</v>
          </cell>
          <cell r="AI348">
            <v>26</v>
          </cell>
          <cell r="AK348">
            <v>80600</v>
          </cell>
          <cell r="AL348">
            <v>26</v>
          </cell>
          <cell r="AN348">
            <v>80600</v>
          </cell>
          <cell r="AO348">
            <v>30</v>
          </cell>
          <cell r="AQ348">
            <v>90000</v>
          </cell>
          <cell r="AR348">
            <v>30</v>
          </cell>
          <cell r="AT348">
            <v>93000</v>
          </cell>
          <cell r="AX348">
            <v>28</v>
          </cell>
          <cell r="AY348">
            <v>28</v>
          </cell>
          <cell r="AZ348">
            <v>28</v>
          </cell>
          <cell r="BA348">
            <v>26</v>
          </cell>
          <cell r="BB348">
            <v>26</v>
          </cell>
          <cell r="BC348">
            <v>30</v>
          </cell>
          <cell r="BD348">
            <v>30</v>
          </cell>
        </row>
        <row r="349">
          <cell r="A349" t="str">
            <v>Grass10TotalHay00,</v>
          </cell>
          <cell r="D349" t="str">
            <v>Total Hay</v>
          </cell>
          <cell r="F349" t="str">
            <v>Sale</v>
          </cell>
          <cell r="G349">
            <v>0</v>
          </cell>
          <cell r="H349">
            <v>0</v>
          </cell>
          <cell r="I349">
            <v>0</v>
          </cell>
          <cell r="J349" t="str">
            <v>Grass10</v>
          </cell>
          <cell r="K349" t="str">
            <v>TotalHay</v>
          </cell>
          <cell r="L349">
            <v>0</v>
          </cell>
          <cell r="M349">
            <v>0</v>
          </cell>
          <cell r="N349" t="str">
            <v>Recorded</v>
          </cell>
          <cell r="Y349">
            <v>0</v>
          </cell>
          <cell r="Z349">
            <v>993</v>
          </cell>
          <cell r="AB349">
            <v>148950</v>
          </cell>
          <cell r="AC349">
            <v>943</v>
          </cell>
          <cell r="AE349">
            <v>322786.27056765935</v>
          </cell>
          <cell r="AF349">
            <v>943</v>
          </cell>
          <cell r="AH349">
            <v>476151.46377314994</v>
          </cell>
          <cell r="AI349">
            <v>929</v>
          </cell>
          <cell r="AK349">
            <v>564634.87219990406</v>
          </cell>
          <cell r="AL349">
            <v>775</v>
          </cell>
          <cell r="AN349">
            <v>519650.3557943363</v>
          </cell>
          <cell r="AO349">
            <v>480</v>
          </cell>
          <cell r="AQ349">
            <v>311999.2575408332</v>
          </cell>
          <cell r="AR349">
            <v>257</v>
          </cell>
          <cell r="AT349">
            <v>191461.04024523834</v>
          </cell>
          <cell r="AX349">
            <v>993</v>
          </cell>
          <cell r="AY349">
            <v>943</v>
          </cell>
          <cell r="AZ349">
            <v>943</v>
          </cell>
          <cell r="BA349">
            <v>929</v>
          </cell>
          <cell r="BB349">
            <v>775</v>
          </cell>
          <cell r="BC349">
            <v>480</v>
          </cell>
          <cell r="BD349">
            <v>257</v>
          </cell>
        </row>
        <row r="350">
          <cell r="D350" t="str">
            <v>Unrecorded grazing groups :-</v>
          </cell>
          <cell r="M350" t="str">
            <v>Gain</v>
          </cell>
        </row>
        <row r="351">
          <cell r="A351" t="str">
            <v>Grass10Grazing Ha34.902571739038,</v>
          </cell>
          <cell r="F351" t="str">
            <v>Sale</v>
          </cell>
          <cell r="G351">
            <v>0</v>
          </cell>
          <cell r="H351">
            <v>0</v>
          </cell>
          <cell r="I351">
            <v>34.902571739037967</v>
          </cell>
          <cell r="J351" t="str">
            <v>Grass10</v>
          </cell>
          <cell r="K351" t="str">
            <v>Grazing</v>
          </cell>
          <cell r="M351">
            <v>0</v>
          </cell>
          <cell r="N351">
            <v>0</v>
          </cell>
          <cell r="Y351">
            <v>0</v>
          </cell>
          <cell r="Z351" t="str">
            <v>Grazing</v>
          </cell>
          <cell r="AB351">
            <v>93</v>
          </cell>
          <cell r="AC351">
            <v>0</v>
          </cell>
          <cell r="AE351">
            <v>93</v>
          </cell>
          <cell r="AF351">
            <v>0</v>
          </cell>
          <cell r="AH351">
            <v>127</v>
          </cell>
          <cell r="AI351">
            <v>0</v>
          </cell>
          <cell r="AK351">
            <v>127</v>
          </cell>
          <cell r="AL351">
            <v>0</v>
          </cell>
          <cell r="AN351">
            <v>127</v>
          </cell>
          <cell r="AO351">
            <v>0</v>
          </cell>
          <cell r="AQ351">
            <v>127</v>
          </cell>
          <cell r="AR351">
            <v>0</v>
          </cell>
          <cell r="AT351">
            <v>127</v>
          </cell>
        </row>
        <row r="352">
          <cell r="A352" t="str">
            <v>0Grazing,</v>
          </cell>
          <cell r="D352" t="str">
            <v>Variable Costs</v>
          </cell>
          <cell r="F352" t="str">
            <v>Sale</v>
          </cell>
          <cell r="G352" t="str">
            <v>Tonnes</v>
          </cell>
          <cell r="H352" t="str">
            <v>Cost</v>
          </cell>
          <cell r="I352" t="str">
            <v>Analysis</v>
          </cell>
          <cell r="K352" t="str">
            <v>Grazing</v>
          </cell>
          <cell r="L352" t="str">
            <v>allocation</v>
          </cell>
          <cell r="M352">
            <v>0</v>
          </cell>
          <cell r="N352">
            <v>0</v>
          </cell>
          <cell r="Y352">
            <v>0</v>
          </cell>
          <cell r="Z352">
            <v>0</v>
          </cell>
          <cell r="AB352">
            <v>0</v>
          </cell>
          <cell r="AC352">
            <v>0</v>
          </cell>
          <cell r="AE352">
            <v>0</v>
          </cell>
          <cell r="AF352">
            <v>0</v>
          </cell>
          <cell r="AH352">
            <v>0</v>
          </cell>
          <cell r="AI352">
            <v>0</v>
          </cell>
          <cell r="AK352">
            <v>0</v>
          </cell>
          <cell r="AL352">
            <v>0</v>
          </cell>
          <cell r="AN352">
            <v>0</v>
          </cell>
          <cell r="AO352">
            <v>0</v>
          </cell>
          <cell r="AQ352">
            <v>0</v>
          </cell>
          <cell r="AR352">
            <v>0</v>
          </cell>
          <cell r="AT352">
            <v>0</v>
          </cell>
        </row>
        <row r="353">
          <cell r="A353" t="str">
            <v>PurchaseGrass10FertiliserGrazing25:12:00,</v>
          </cell>
          <cell r="F353" t="str">
            <v>Purchase</v>
          </cell>
          <cell r="G353">
            <v>24</v>
          </cell>
          <cell r="H353">
            <v>4440</v>
          </cell>
          <cell r="I353" t="str">
            <v>25:12:00</v>
          </cell>
          <cell r="J353" t="str">
            <v>Grass10</v>
          </cell>
          <cell r="K353" t="str">
            <v>Grazing</v>
          </cell>
          <cell r="L353" t="str">
            <v>Grazing</v>
          </cell>
          <cell r="M353">
            <v>0</v>
          </cell>
          <cell r="N353">
            <v>0</v>
          </cell>
          <cell r="Y353">
            <v>0</v>
          </cell>
          <cell r="Z353">
            <v>6000</v>
          </cell>
          <cell r="AA353">
            <v>2880</v>
          </cell>
          <cell r="AB353">
            <v>0</v>
          </cell>
          <cell r="AC353">
            <v>0</v>
          </cell>
          <cell r="AE353">
            <v>0</v>
          </cell>
          <cell r="AF353">
            <v>0</v>
          </cell>
          <cell r="AH353">
            <v>0</v>
          </cell>
          <cell r="AI353">
            <v>0</v>
          </cell>
          <cell r="AK353">
            <v>0</v>
          </cell>
          <cell r="AL353">
            <v>0</v>
          </cell>
          <cell r="AN353">
            <v>0</v>
          </cell>
          <cell r="AO353">
            <v>0</v>
          </cell>
          <cell r="AQ353">
            <v>0</v>
          </cell>
          <cell r="AR353">
            <v>0</v>
          </cell>
          <cell r="AT353">
            <v>0</v>
          </cell>
        </row>
        <row r="354">
          <cell r="A354" t="str">
            <v>PurchaseGrass10FertiliserGrazing20:10:10,</v>
          </cell>
          <cell r="F354" t="str">
            <v>Purchase</v>
          </cell>
          <cell r="G354">
            <v>0</v>
          </cell>
          <cell r="H354">
            <v>0</v>
          </cell>
          <cell r="I354" t="str">
            <v>20:10:10</v>
          </cell>
          <cell r="J354" t="str">
            <v>Grass10</v>
          </cell>
          <cell r="K354" t="str">
            <v>Fertiliser</v>
          </cell>
          <cell r="L354" t="str">
            <v>Grazing</v>
          </cell>
          <cell r="Z354">
            <v>0</v>
          </cell>
          <cell r="AA354">
            <v>0</v>
          </cell>
          <cell r="AB354">
            <v>0</v>
          </cell>
        </row>
        <row r="355">
          <cell r="A355" t="str">
            <v>PurchaseGrass10FertiliserSilage20:08:12,</v>
          </cell>
          <cell r="F355" t="str">
            <v>Purchase</v>
          </cell>
          <cell r="G355" t="str">
            <v>Total Allocated to grazing</v>
          </cell>
          <cell r="H355">
            <v>5810.9862062696075</v>
          </cell>
          <cell r="I355">
            <v>96.040100408833354</v>
          </cell>
          <cell r="J355" t="str">
            <v>Grass11</v>
          </cell>
          <cell r="K355" t="str">
            <v>Grazing</v>
          </cell>
          <cell r="L355" t="str">
            <v>Silage</v>
          </cell>
          <cell r="Y355">
            <v>32093690.429772168</v>
          </cell>
          <cell r="Z355">
            <v>3900</v>
          </cell>
          <cell r="AA355">
            <v>1560</v>
          </cell>
          <cell r="AB355">
            <v>40634</v>
          </cell>
          <cell r="AE355">
            <v>40664</v>
          </cell>
          <cell r="AH355">
            <v>40695</v>
          </cell>
          <cell r="AK355">
            <v>40725</v>
          </cell>
          <cell r="AN355">
            <v>40756</v>
          </cell>
          <cell r="AQ355">
            <v>40787</v>
          </cell>
          <cell r="AT355">
            <v>40817</v>
          </cell>
        </row>
        <row r="356">
          <cell r="A356" t="str">
            <v>PurchaseGrass10FertiliserSilage15:15:15,</v>
          </cell>
          <cell r="F356" t="str">
            <v>Purchase</v>
          </cell>
          <cell r="G356">
            <v>0</v>
          </cell>
          <cell r="H356" t="str">
            <v>Reconcilliation</v>
          </cell>
          <cell r="I356">
            <v>0</v>
          </cell>
          <cell r="J356" t="str">
            <v>Grass11</v>
          </cell>
          <cell r="K356" t="str">
            <v>Fertiliser</v>
          </cell>
          <cell r="L356" t="str">
            <v>Silage</v>
          </cell>
          <cell r="Y356">
            <v>42439550.429772168</v>
          </cell>
          <cell r="Z356">
            <v>0</v>
          </cell>
          <cell r="AA356">
            <v>0</v>
          </cell>
          <cell r="AB356">
            <v>1246.2121212121212</v>
          </cell>
          <cell r="AE356">
            <v>1422.9541448574973</v>
          </cell>
          <cell r="AH356">
            <v>1388.1541611694772</v>
          </cell>
          <cell r="AK356">
            <v>1478.9784477237201</v>
          </cell>
          <cell r="AN356">
            <v>1500.6249339715059</v>
          </cell>
          <cell r="AQ356">
            <v>1252.940845389285</v>
          </cell>
          <cell r="AT356">
            <v>1213.7053426890054</v>
          </cell>
        </row>
        <row r="357">
          <cell r="A357" t="str">
            <v>PurchaseGrass10LimeAll0.67,</v>
          </cell>
          <cell r="D357" t="str">
            <v>BottomOfJournal</v>
          </cell>
          <cell r="F357" t="str">
            <v>Purchase</v>
          </cell>
          <cell r="G357">
            <v>30</v>
          </cell>
          <cell r="H357">
            <v>720</v>
          </cell>
          <cell r="I357">
            <v>0.67</v>
          </cell>
          <cell r="J357" t="str">
            <v>Grass10</v>
          </cell>
          <cell r="K357" t="str">
            <v>Lime</v>
          </cell>
          <cell r="L357" t="str">
            <v>All</v>
          </cell>
          <cell r="AC357">
            <v>20100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Record"/>
      <sheetName val="Instructions"/>
      <sheetName val="DATA"/>
      <sheetName val="Dairy"/>
      <sheetName val="Specialist_Beef"/>
      <sheetName val="MCS"/>
      <sheetName val="Lowland"/>
      <sheetName val="Specialist_Sheep"/>
      <sheetName val="Specialist_Cereals"/>
      <sheetName val="General_Cropping"/>
      <sheetName val="Farm ID"/>
      <sheetName val="Dashboard"/>
      <sheetName val="P&amp;L input"/>
      <sheetName val="Tax accts balance sheet"/>
      <sheetName val="Prof_Bench"/>
      <sheetName val="Cash needs"/>
      <sheetName val="Farmers balance sheet"/>
      <sheetName val="Subsidies"/>
      <sheetName val="Option1_status_quo"/>
      <sheetName val="Options_partial_example1"/>
      <sheetName val="Options_partial_example2"/>
      <sheetName val="Amortisation"/>
      <sheetName val="Ewes"/>
      <sheetName val="S.Barley"/>
      <sheetName val="Mortgage repay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K2" t="str">
            <v>Dairy</v>
          </cell>
        </row>
        <row r="3">
          <cell r="K3" t="str">
            <v>Specialist Beef</v>
          </cell>
        </row>
        <row r="4">
          <cell r="K4" t="str">
            <v>MCS</v>
          </cell>
        </row>
        <row r="5">
          <cell r="K5" t="str">
            <v>Lowland</v>
          </cell>
        </row>
        <row r="6">
          <cell r="K6" t="str">
            <v>Specialist Sheep</v>
          </cell>
        </row>
        <row r="7">
          <cell r="K7" t="str">
            <v>Specialist Cereals</v>
          </cell>
        </row>
        <row r="8">
          <cell r="K8" t="str">
            <v>General Cropping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1" sqref="B21"/>
    </sheetView>
  </sheetViews>
  <sheetFormatPr defaultRowHeight="12.75" x14ac:dyDescent="0.2"/>
  <cols>
    <col min="1" max="1" width="33.5703125" customWidth="1"/>
    <col min="2" max="2" width="38.140625" customWidth="1"/>
    <col min="3" max="3" width="12.42578125" bestFit="1" customWidth="1"/>
  </cols>
  <sheetData>
    <row r="1" spans="1:3" x14ac:dyDescent="0.2">
      <c r="A1" s="42" t="s">
        <v>110</v>
      </c>
    </row>
    <row r="2" spans="1:3" x14ac:dyDescent="0.2">
      <c r="A2" s="6" t="s">
        <v>102</v>
      </c>
      <c r="B2" s="3" t="s">
        <v>269</v>
      </c>
    </row>
    <row r="3" spans="1:3" x14ac:dyDescent="0.2">
      <c r="A3" s="3" t="s">
        <v>268</v>
      </c>
      <c r="B3" s="3" t="s">
        <v>98</v>
      </c>
    </row>
    <row r="4" spans="1:3" x14ac:dyDescent="0.2">
      <c r="A4" s="3" t="s">
        <v>97</v>
      </c>
    </row>
    <row r="5" spans="1:3" x14ac:dyDescent="0.2">
      <c r="A5" s="3" t="s">
        <v>96</v>
      </c>
      <c r="B5" s="3" t="s">
        <v>270</v>
      </c>
    </row>
    <row r="11" spans="1:3" x14ac:dyDescent="0.2">
      <c r="A11" t="s">
        <v>99</v>
      </c>
      <c r="B11" t="s">
        <v>100</v>
      </c>
      <c r="C11" t="s">
        <v>101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215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DATA!D50</f>
        <v>193.7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DATA!E50</f>
        <v>175.7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DATA!F50</f>
        <v>78.5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DATA!G50</f>
        <v>94.951428571428565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27"/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DATA!I50</f>
        <v>159.31605555555555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112</v>
      </c>
      <c r="B12" s="41">
        <f>DATA!J50</f>
        <v>0</v>
      </c>
      <c r="C12" s="43" t="s">
        <v>113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43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114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43"/>
      <c r="D14" s="30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53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115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221887</v>
      </c>
      <c r="C19" s="29">
        <v>213904</v>
      </c>
      <c r="D19" s="29">
        <f>DATA!D39</f>
        <v>193494.14285714287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26678</v>
      </c>
      <c r="C20" s="29">
        <v>20374</v>
      </c>
      <c r="D20" s="29">
        <f>DATA!E39</f>
        <v>16266.285714285717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49018</v>
      </c>
      <c r="C21" s="29">
        <v>38402</v>
      </c>
      <c r="D21" s="29">
        <f>DATA!F39</f>
        <v>35730.047619047618</v>
      </c>
      <c r="E21" s="33">
        <f>B21/$B$23</f>
        <v>0.16472043093859529</v>
      </c>
      <c r="F21" s="33">
        <f>C21/$C$23</f>
        <v>0.1408317441689893</v>
      </c>
      <c r="G21" s="33">
        <f>D21/$D$23</f>
        <v>0.14554555505984132</v>
      </c>
      <c r="H21" s="10"/>
      <c r="I21" s="10"/>
      <c r="J21" s="36">
        <f>D21/$B$7</f>
        <v>203.35826760983278</v>
      </c>
      <c r="K21" s="10"/>
      <c r="L21" s="10"/>
      <c r="M21" s="36">
        <f>D21/$B$11</f>
        <v>224.27148032539691</v>
      </c>
      <c r="N21" s="10"/>
      <c r="O21" s="10"/>
      <c r="P21" s="44" t="e">
        <f>(D21/$B$12)*100</f>
        <v>#DIV/0!</v>
      </c>
    </row>
    <row r="22" spans="1:18" s="1" customFormat="1" ht="15.75" x14ac:dyDescent="0.25">
      <c r="A22" s="27"/>
      <c r="B22" s="27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44"/>
    </row>
    <row r="23" spans="1:18" s="2" customFormat="1" ht="15.75" x14ac:dyDescent="0.25">
      <c r="A23" s="26" t="s">
        <v>12</v>
      </c>
      <c r="B23" s="34">
        <f>SUM(B19:B21)</f>
        <v>297583</v>
      </c>
      <c r="C23" s="34">
        <f>SUM(C19:C21)</f>
        <v>272680</v>
      </c>
      <c r="D23" s="34">
        <f>SUM(D19:D21)</f>
        <v>245490.47619047621</v>
      </c>
      <c r="E23" s="33">
        <f>B23/$B$23</f>
        <v>1</v>
      </c>
      <c r="F23" s="33">
        <f>C23/$C$23</f>
        <v>1</v>
      </c>
      <c r="G23" s="33">
        <f>D23/$D$23</f>
        <v>1</v>
      </c>
      <c r="H23" s="11"/>
      <c r="I23" s="12"/>
      <c r="J23" s="36">
        <f>D23/$B$7</f>
        <v>1397.2138656259319</v>
      </c>
      <c r="K23" s="11"/>
      <c r="L23" s="12"/>
      <c r="M23" s="36">
        <f t="shared" ref="M23:M38" si="0">D23/$B$11</f>
        <v>1540.9022984809621</v>
      </c>
      <c r="N23" s="13"/>
      <c r="O23" s="13"/>
      <c r="P23" s="44" t="e">
        <f t="shared" ref="P23:P38" si="1">(D23/$B$12)*100</f>
        <v>#DIV/0!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44"/>
      <c r="R24" s="14"/>
    </row>
    <row r="25" spans="1:18" s="2" customFormat="1" ht="15.75" x14ac:dyDescent="0.25">
      <c r="A25" s="26" t="s">
        <v>13</v>
      </c>
      <c r="B25" s="34">
        <v>107038</v>
      </c>
      <c r="C25" s="34">
        <v>94536</v>
      </c>
      <c r="D25" s="34">
        <f>DATA!G39</f>
        <v>88532.761904761894</v>
      </c>
      <c r="E25" s="33">
        <f>B25/$B$23</f>
        <v>0.35969124580369172</v>
      </c>
      <c r="F25" s="33">
        <f>C25/$C$23</f>
        <v>0.34669209329617134</v>
      </c>
      <c r="G25" s="33">
        <f>D25/$D$23</f>
        <v>0.36063623843423265</v>
      </c>
      <c r="H25" s="11"/>
      <c r="I25" s="12"/>
      <c r="J25" s="36">
        <f t="shared" ref="J25:J38" si="2">D25/$B$7</f>
        <v>503.88595278748949</v>
      </c>
      <c r="K25" s="11"/>
      <c r="L25" s="12"/>
      <c r="M25" s="36">
        <f t="shared" si="0"/>
        <v>555.70520871883741</v>
      </c>
      <c r="N25" s="13"/>
      <c r="O25" s="13"/>
      <c r="P25" s="44" t="e">
        <f t="shared" si="1"/>
        <v>#DIV/0!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44"/>
    </row>
    <row r="27" spans="1:18" s="2" customFormat="1" ht="15.75" x14ac:dyDescent="0.25">
      <c r="A27" s="26" t="s">
        <v>14</v>
      </c>
      <c r="B27" s="34">
        <f>+B23-B25</f>
        <v>190545</v>
      </c>
      <c r="C27" s="34">
        <f>+C23-C25</f>
        <v>178144</v>
      </c>
      <c r="D27" s="34">
        <f>+D23-D25</f>
        <v>156957.71428571432</v>
      </c>
      <c r="E27" s="33">
        <f>B27/$B$23</f>
        <v>0.64030875419630828</v>
      </c>
      <c r="F27" s="33">
        <f>C27/$C$23</f>
        <v>0.65330790670382866</v>
      </c>
      <c r="G27" s="33">
        <f>D27/$D$23</f>
        <v>0.63936376156576735</v>
      </c>
      <c r="H27" s="11"/>
      <c r="I27" s="12"/>
      <c r="J27" s="36">
        <f t="shared" si="2"/>
        <v>893.32791283844244</v>
      </c>
      <c r="K27" s="11"/>
      <c r="L27" s="12"/>
      <c r="M27" s="36">
        <f t="shared" si="0"/>
        <v>985.19708976212473</v>
      </c>
      <c r="N27" s="13"/>
      <c r="O27" s="13"/>
      <c r="P27" s="44" t="e">
        <f t="shared" si="1"/>
        <v>#DIV/0!</v>
      </c>
    </row>
    <row r="28" spans="1:18" s="1" customFormat="1" ht="15.75" x14ac:dyDescent="0.25">
      <c r="A28" s="27"/>
      <c r="B28" s="27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44"/>
    </row>
    <row r="29" spans="1:18" s="1" customFormat="1" ht="15.75" x14ac:dyDescent="0.25">
      <c r="A29" s="27" t="s">
        <v>6</v>
      </c>
      <c r="B29" s="29">
        <v>6193</v>
      </c>
      <c r="C29" s="29">
        <v>5903</v>
      </c>
      <c r="D29" s="29">
        <f>DATA!H39</f>
        <v>7341.1904761904761</v>
      </c>
      <c r="E29" s="35">
        <f t="shared" ref="E29:E33" si="3">B29/$B$23</f>
        <v>2.0811000628396113E-2</v>
      </c>
      <c r="F29" s="35">
        <f t="shared" ref="F29:F33" si="4">C29/$C$23</f>
        <v>2.1648085668182486E-2</v>
      </c>
      <c r="G29" s="35">
        <f t="shared" ref="G29:G33" si="5">D29/$D$23</f>
        <v>2.990417628460031E-2</v>
      </c>
      <c r="H29" s="15"/>
      <c r="I29" s="10"/>
      <c r="J29" s="36">
        <f t="shared" si="2"/>
        <v>41.782529744965721</v>
      </c>
      <c r="K29" s="11"/>
      <c r="L29" s="12"/>
      <c r="M29" s="36">
        <f t="shared" si="0"/>
        <v>46.079413971120502</v>
      </c>
      <c r="N29" s="13"/>
      <c r="O29" s="13"/>
      <c r="P29" s="44" t="e">
        <f t="shared" si="1"/>
        <v>#DIV/0!</v>
      </c>
    </row>
    <row r="30" spans="1:18" s="1" customFormat="1" ht="15.75" x14ac:dyDescent="0.25">
      <c r="A30" s="27" t="s">
        <v>15</v>
      </c>
      <c r="B30" s="29">
        <v>37627</v>
      </c>
      <c r="C30" s="29">
        <v>36480</v>
      </c>
      <c r="D30" s="29">
        <f>DATA!I39</f>
        <v>29419.857142857145</v>
      </c>
      <c r="E30" s="35">
        <f t="shared" si="3"/>
        <v>0.12644203465923792</v>
      </c>
      <c r="F30" s="35">
        <f t="shared" si="4"/>
        <v>0.13378318908610826</v>
      </c>
      <c r="G30" s="35">
        <f t="shared" si="5"/>
        <v>0.1198411343665742</v>
      </c>
      <c r="H30" s="15"/>
      <c r="I30" s="10"/>
      <c r="J30" s="36">
        <f t="shared" si="2"/>
        <v>167.44369460931784</v>
      </c>
      <c r="K30" s="11"/>
      <c r="L30" s="12"/>
      <c r="M30" s="36">
        <f t="shared" si="0"/>
        <v>184.66347939802003</v>
      </c>
      <c r="N30" s="13"/>
      <c r="O30" s="13"/>
      <c r="P30" s="44" t="e">
        <f t="shared" si="1"/>
        <v>#DIV/0!</v>
      </c>
    </row>
    <row r="31" spans="1:18" s="1" customFormat="1" ht="15.75" x14ac:dyDescent="0.25">
      <c r="A31" s="27" t="s">
        <v>2</v>
      </c>
      <c r="B31" s="29">
        <v>23448</v>
      </c>
      <c r="C31" s="29">
        <v>20365</v>
      </c>
      <c r="D31" s="29">
        <f>DATA!J39</f>
        <v>17557.38095238095</v>
      </c>
      <c r="E31" s="35">
        <f t="shared" si="3"/>
        <v>7.8794823629037947E-2</v>
      </c>
      <c r="F31" s="35">
        <f t="shared" si="4"/>
        <v>7.4684611999413231E-2</v>
      </c>
      <c r="G31" s="35">
        <f t="shared" si="5"/>
        <v>7.1519601187127801E-2</v>
      </c>
      <c r="H31" s="15"/>
      <c r="I31" s="10"/>
      <c r="J31" s="36">
        <f>D31/$B$7</f>
        <v>99.928178442691816</v>
      </c>
      <c r="K31" s="11"/>
      <c r="L31" s="12"/>
      <c r="M31" s="36">
        <f t="shared" si="0"/>
        <v>110.20471785568698</v>
      </c>
      <c r="N31" s="13"/>
      <c r="O31" s="13"/>
      <c r="P31" s="44" t="e">
        <f t="shared" si="1"/>
        <v>#DIV/0!</v>
      </c>
    </row>
    <row r="32" spans="1:18" s="1" customFormat="1" ht="15.75" x14ac:dyDescent="0.25">
      <c r="A32" s="27" t="s">
        <v>3</v>
      </c>
      <c r="B32" s="29">
        <v>37955</v>
      </c>
      <c r="C32" s="29">
        <v>43520</v>
      </c>
      <c r="D32" s="29">
        <f>DATA!K39</f>
        <v>35836.190476190473</v>
      </c>
      <c r="E32" s="35">
        <f>B32/$B$23</f>
        <v>0.12754424815933707</v>
      </c>
      <c r="F32" s="35">
        <f t="shared" si="4"/>
        <v>0.15960099750623441</v>
      </c>
      <c r="G32" s="35">
        <f>D32/$D$23</f>
        <v>0.14597792562993422</v>
      </c>
      <c r="H32" s="15"/>
      <c r="I32" s="10"/>
      <c r="J32" s="36">
        <f t="shared" si="2"/>
        <v>203.96238176545518</v>
      </c>
      <c r="K32" s="11"/>
      <c r="L32" s="12"/>
      <c r="M32" s="36">
        <f t="shared" si="0"/>
        <v>224.93772113064858</v>
      </c>
      <c r="N32" s="13"/>
      <c r="O32" s="13"/>
      <c r="P32" s="44" t="e">
        <f t="shared" si="1"/>
        <v>#DIV/0!</v>
      </c>
    </row>
    <row r="33" spans="1:18" s="1" customFormat="1" ht="15.75" x14ac:dyDescent="0.25">
      <c r="A33" s="27" t="s">
        <v>7</v>
      </c>
      <c r="B33" s="29">
        <v>9945</v>
      </c>
      <c r="C33" s="29">
        <v>14156</v>
      </c>
      <c r="D33" s="29">
        <f>DATA!L39</f>
        <v>14473.428571428571</v>
      </c>
      <c r="E33" s="35">
        <f t="shared" si="3"/>
        <v>3.341924773928618E-2</v>
      </c>
      <c r="F33" s="35">
        <f t="shared" si="4"/>
        <v>5.1914331817515036E-2</v>
      </c>
      <c r="G33" s="35">
        <f t="shared" si="5"/>
        <v>5.8957189688281952E-2</v>
      </c>
      <c r="H33" s="15"/>
      <c r="I33" s="10"/>
      <c r="J33" s="36">
        <f t="shared" si="2"/>
        <v>82.37580291080576</v>
      </c>
      <c r="K33" s="11"/>
      <c r="L33" s="12"/>
      <c r="M33" s="36">
        <f t="shared" si="0"/>
        <v>90.847269102651751</v>
      </c>
      <c r="N33" s="13"/>
      <c r="O33" s="13"/>
      <c r="P33" s="44" t="e">
        <f t="shared" si="1"/>
        <v>#DIV/0!</v>
      </c>
    </row>
    <row r="34" spans="1:18" s="1" customFormat="1" ht="15.75" x14ac:dyDescent="0.25">
      <c r="A34" s="27" t="s">
        <v>41</v>
      </c>
      <c r="B34" s="29">
        <v>4632</v>
      </c>
      <c r="C34" s="29">
        <v>4295</v>
      </c>
      <c r="D34" s="29">
        <f>DATA!M39</f>
        <v>6300.1428571428569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44"/>
    </row>
    <row r="35" spans="1:18" s="1" customFormat="1" ht="15.75" x14ac:dyDescent="0.25">
      <c r="A35" s="27"/>
      <c r="B35" s="27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44"/>
    </row>
    <row r="36" spans="1:18" s="2" customFormat="1" ht="15.75" x14ac:dyDescent="0.25">
      <c r="A36" s="26" t="s">
        <v>16</v>
      </c>
      <c r="B36" s="34">
        <f>SUM(B29:B33)</f>
        <v>115168</v>
      </c>
      <c r="C36" s="34">
        <f>SUM(C29:C33)</f>
        <v>120424</v>
      </c>
      <c r="D36" s="34">
        <f>SUM(D29:D33)</f>
        <v>104628.0476190476</v>
      </c>
      <c r="E36" s="33">
        <f>B36/$B$23</f>
        <v>0.38701135481529525</v>
      </c>
      <c r="F36" s="33">
        <f>C36/$C$23</f>
        <v>0.44163121607745343</v>
      </c>
      <c r="G36" s="33">
        <f>D36/$D$23</f>
        <v>0.42620002715651845</v>
      </c>
      <c r="H36" s="11"/>
      <c r="I36" s="12"/>
      <c r="J36" s="36">
        <f>D36/$B$7</f>
        <v>595.49258747323631</v>
      </c>
      <c r="K36" s="11"/>
      <c r="L36" s="12"/>
      <c r="M36" s="36">
        <f t="shared" si="0"/>
        <v>656.73260145812776</v>
      </c>
      <c r="N36" s="13"/>
      <c r="O36" s="13"/>
      <c r="P36" s="44" t="e">
        <f t="shared" si="1"/>
        <v>#DIV/0!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44"/>
    </row>
    <row r="38" spans="1:18" s="2" customFormat="1" ht="15.75" x14ac:dyDescent="0.25">
      <c r="A38" s="26" t="s">
        <v>20</v>
      </c>
      <c r="B38" s="34">
        <f>B27-B36</f>
        <v>75377</v>
      </c>
      <c r="C38" s="34">
        <f>C27-C36</f>
        <v>57720</v>
      </c>
      <c r="D38" s="34">
        <f>D27-D36</f>
        <v>52329.666666666715</v>
      </c>
      <c r="E38" s="33">
        <f>B38/$B$23</f>
        <v>0.25329739938101303</v>
      </c>
      <c r="F38" s="33">
        <f>C38/$C$23</f>
        <v>0.21167669062637523</v>
      </c>
      <c r="G38" s="33">
        <f>D38/$D$23</f>
        <v>0.21316373440924891</v>
      </c>
      <c r="H38" s="11"/>
      <c r="I38" s="12"/>
      <c r="J38" s="36">
        <f t="shared" si="2"/>
        <v>297.83532536520613</v>
      </c>
      <c r="K38" s="11"/>
      <c r="L38" s="12"/>
      <c r="M38" s="36">
        <f t="shared" si="0"/>
        <v>328.46448830399703</v>
      </c>
      <c r="N38" s="13"/>
      <c r="O38" s="13"/>
      <c r="P38" s="44" t="e">
        <f t="shared" si="1"/>
        <v>#DIV/0!</v>
      </c>
    </row>
    <row r="39" spans="1:18" s="1" customFormat="1" ht="15.75" x14ac:dyDescent="0.25">
      <c r="A39" s="27"/>
      <c r="B39" s="27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4"/>
    </row>
    <row r="40" spans="1:18" s="1" customFormat="1" ht="15.75" x14ac:dyDescent="0.25">
      <c r="A40" s="27" t="s">
        <v>17</v>
      </c>
      <c r="B40" s="29">
        <f>B38+B32</f>
        <v>113332</v>
      </c>
      <c r="C40" s="29">
        <f>C38+C32</f>
        <v>101240</v>
      </c>
      <c r="D40" s="29">
        <f>D38+D32</f>
        <v>88165.857142857189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44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5"/>
  <sheetViews>
    <sheetView zoomScale="90" zoomScaleNormal="90" workbookViewId="0">
      <selection activeCell="U12" sqref="U12"/>
    </sheetView>
  </sheetViews>
  <sheetFormatPr defaultRowHeight="12.75" x14ac:dyDescent="0.2"/>
  <cols>
    <col min="1" max="1" width="42.42578125" style="142" customWidth="1"/>
    <col min="2" max="4" width="10.85546875" style="142" bestFit="1" customWidth="1"/>
    <col min="5" max="7" width="10.85546875" style="142" customWidth="1"/>
    <col min="8" max="8" width="11.5703125" style="142" customWidth="1"/>
    <col min="9" max="9" width="13.5703125" style="142" customWidth="1"/>
    <col min="10" max="10" width="14.42578125" style="142" customWidth="1"/>
    <col min="11" max="11" width="11.42578125" style="142" bestFit="1" customWidth="1"/>
    <col min="12" max="12" width="14.28515625" style="142" customWidth="1"/>
    <col min="13" max="13" width="10.7109375" style="142" customWidth="1"/>
    <col min="14" max="14" width="14.85546875" style="142" customWidth="1"/>
    <col min="15" max="15" width="11.42578125" style="142" customWidth="1"/>
    <col min="16" max="16384" width="9.140625" style="142"/>
  </cols>
  <sheetData>
    <row r="1" spans="1:16" s="65" customFormat="1" ht="30" x14ac:dyDescent="0.4">
      <c r="A1" s="63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67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s="67" customFormat="1" ht="15.75" x14ac:dyDescent="0.25">
      <c r="A3" s="66" t="s">
        <v>272</v>
      </c>
      <c r="B3" s="39" t="s">
        <v>279</v>
      </c>
      <c r="C3" s="39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67" customFormat="1" ht="16.5" thickBot="1" x14ac:dyDescent="0.3">
      <c r="A4" s="66" t="s">
        <v>9</v>
      </c>
      <c r="B4" s="39" t="s">
        <v>282</v>
      </c>
      <c r="C4" s="39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67" customFormat="1" ht="15.75" x14ac:dyDescent="0.25">
      <c r="A5" s="66"/>
      <c r="B5" s="66"/>
      <c r="C5" s="66"/>
      <c r="D5" s="66"/>
      <c r="E5" s="66"/>
      <c r="F5" s="66"/>
      <c r="G5" s="66"/>
      <c r="H5" s="68"/>
      <c r="I5" s="69"/>
      <c r="J5" s="70" t="str">
        <f>B3</f>
        <v>MacDonald</v>
      </c>
      <c r="K5" s="70" t="s">
        <v>29</v>
      </c>
      <c r="L5" s="70" t="s">
        <v>40</v>
      </c>
      <c r="M5" s="69"/>
      <c r="N5" s="71"/>
      <c r="O5" s="66"/>
      <c r="P5" s="66"/>
    </row>
    <row r="6" spans="1:16" s="67" customFormat="1" ht="15.75" x14ac:dyDescent="0.25">
      <c r="A6" s="66" t="s">
        <v>280</v>
      </c>
      <c r="B6" s="66"/>
      <c r="C6" s="66"/>
      <c r="D6" s="39">
        <v>409</v>
      </c>
      <c r="E6" s="66" t="s">
        <v>1</v>
      </c>
      <c r="F6" s="66"/>
      <c r="G6" s="66"/>
      <c r="H6" s="72" t="s">
        <v>61</v>
      </c>
      <c r="I6" s="73"/>
      <c r="J6" s="40">
        <v>104000</v>
      </c>
      <c r="K6" s="38"/>
      <c r="L6" s="74">
        <f>J6-K6</f>
        <v>104000</v>
      </c>
      <c r="M6" s="148" t="s">
        <v>113</v>
      </c>
      <c r="N6" s="149"/>
      <c r="O6" s="66"/>
      <c r="P6" s="66"/>
    </row>
    <row r="7" spans="1:16" s="67" customFormat="1" ht="15.75" x14ac:dyDescent="0.25">
      <c r="A7" s="66" t="s">
        <v>76</v>
      </c>
      <c r="B7" s="66"/>
      <c r="C7" s="66"/>
      <c r="D7" s="39">
        <v>30</v>
      </c>
      <c r="E7" s="66" t="s">
        <v>1</v>
      </c>
      <c r="F7" s="66"/>
      <c r="G7" s="66"/>
      <c r="H7" s="72" t="s">
        <v>281</v>
      </c>
      <c r="I7" s="73"/>
      <c r="J7" s="75">
        <f>D8</f>
        <v>379</v>
      </c>
      <c r="K7" s="38">
        <v>147</v>
      </c>
      <c r="L7" s="74">
        <f>J7-K7</f>
        <v>232</v>
      </c>
      <c r="M7" s="73" t="s">
        <v>1</v>
      </c>
      <c r="N7" s="76"/>
      <c r="O7" s="66"/>
      <c r="P7" s="66"/>
    </row>
    <row r="8" spans="1:16" s="67" customFormat="1" ht="15.75" x14ac:dyDescent="0.25">
      <c r="A8" s="66" t="s">
        <v>33</v>
      </c>
      <c r="B8" s="66"/>
      <c r="C8" s="66"/>
      <c r="D8" s="66">
        <f>D6-D7</f>
        <v>379</v>
      </c>
      <c r="E8" s="66" t="s">
        <v>1</v>
      </c>
      <c r="F8" s="66"/>
      <c r="G8" s="66"/>
      <c r="H8" s="72" t="s">
        <v>86</v>
      </c>
      <c r="I8" s="73"/>
      <c r="J8" s="75">
        <f>J6/J7</f>
        <v>274.40633245382588</v>
      </c>
      <c r="K8" s="75">
        <f>K6/K7</f>
        <v>0</v>
      </c>
      <c r="L8" s="74">
        <f>J8-K8</f>
        <v>274.40633245382588</v>
      </c>
      <c r="M8" s="148" t="s">
        <v>276</v>
      </c>
      <c r="N8" s="149"/>
      <c r="O8" s="66"/>
      <c r="P8" s="66"/>
    </row>
    <row r="9" spans="1:16" s="67" customFormat="1" ht="15.75" x14ac:dyDescent="0.25">
      <c r="A9" s="66" t="s">
        <v>274</v>
      </c>
      <c r="B9" s="66"/>
      <c r="C9" s="66"/>
      <c r="D9" s="39"/>
      <c r="E9" s="66" t="s">
        <v>67</v>
      </c>
      <c r="F9" s="66"/>
      <c r="G9" s="66"/>
      <c r="H9" s="72" t="s">
        <v>275</v>
      </c>
      <c r="I9" s="73"/>
      <c r="J9" s="75" t="e">
        <f>J6/D9</f>
        <v>#DIV/0!</v>
      </c>
      <c r="K9" s="38"/>
      <c r="L9" s="77" t="e">
        <f>J9-K9</f>
        <v>#DIV/0!</v>
      </c>
      <c r="M9" s="78" t="s">
        <v>109</v>
      </c>
      <c r="N9" s="79"/>
      <c r="O9" s="66"/>
      <c r="P9" s="66"/>
    </row>
    <row r="10" spans="1:16" s="67" customFormat="1" ht="15.75" x14ac:dyDescent="0.25">
      <c r="A10" s="66" t="s">
        <v>34</v>
      </c>
      <c r="B10" s="66"/>
      <c r="C10" s="66"/>
      <c r="D10" s="39">
        <v>330</v>
      </c>
      <c r="E10" s="66" t="s">
        <v>108</v>
      </c>
      <c r="F10" s="66"/>
      <c r="G10" s="66"/>
      <c r="H10" s="72" t="s">
        <v>36</v>
      </c>
      <c r="I10" s="80"/>
      <c r="J10" s="80">
        <f>D10/D8</f>
        <v>0.87071240105540892</v>
      </c>
      <c r="K10" s="147">
        <v>1.1000000000000001</v>
      </c>
      <c r="L10" s="80">
        <f>J10-K10</f>
        <v>-0.22928759894459116</v>
      </c>
      <c r="M10" s="73" t="s">
        <v>37</v>
      </c>
      <c r="N10" s="76"/>
      <c r="O10" s="66"/>
      <c r="P10" s="66"/>
    </row>
    <row r="11" spans="1:16" s="67" customFormat="1" ht="16.5" thickBot="1" x14ac:dyDescent="0.3">
      <c r="A11" s="66"/>
      <c r="B11" s="66"/>
      <c r="C11" s="66"/>
      <c r="D11" s="66"/>
      <c r="E11" s="66"/>
      <c r="F11" s="66"/>
      <c r="G11" s="66"/>
      <c r="H11" s="81"/>
      <c r="I11" s="82"/>
      <c r="J11" s="83"/>
      <c r="K11" s="83"/>
      <c r="L11" s="84"/>
      <c r="M11" s="85"/>
      <c r="N11" s="86"/>
      <c r="O11" s="66"/>
      <c r="P11" s="66"/>
    </row>
    <row r="12" spans="1:16" s="67" customFormat="1" ht="16.5" thickBot="1" x14ac:dyDescent="0.3">
      <c r="A12" s="66"/>
      <c r="B12" s="87"/>
      <c r="C12" s="87"/>
      <c r="D12" s="87"/>
      <c r="E12" s="87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s="95" customFormat="1" ht="15.75" x14ac:dyDescent="0.25">
      <c r="A13" s="88"/>
      <c r="B13" s="89"/>
      <c r="C13" s="90"/>
      <c r="D13" s="91"/>
      <c r="E13" s="91"/>
      <c r="F13" s="92"/>
      <c r="G13" s="93" t="s">
        <v>32</v>
      </c>
      <c r="H13" s="93"/>
      <c r="I13" s="93"/>
      <c r="J13" s="93" t="s">
        <v>60</v>
      </c>
      <c r="K13" s="93"/>
      <c r="L13" s="93" t="s">
        <v>31</v>
      </c>
      <c r="M13" s="93"/>
      <c r="N13" s="94" t="s">
        <v>278</v>
      </c>
      <c r="O13" s="150" t="s">
        <v>113</v>
      </c>
      <c r="P13" s="88"/>
    </row>
    <row r="14" spans="1:16" s="67" customFormat="1" ht="16.5" thickBot="1" x14ac:dyDescent="0.3">
      <c r="A14" s="66"/>
      <c r="B14" s="96"/>
      <c r="C14" s="96"/>
      <c r="D14" s="96"/>
      <c r="E14" s="96"/>
      <c r="F14" s="97"/>
      <c r="G14" s="98"/>
      <c r="H14" s="98"/>
      <c r="I14" s="98"/>
      <c r="J14" s="98"/>
      <c r="K14" s="98"/>
      <c r="L14" s="98"/>
      <c r="M14" s="98"/>
      <c r="N14" s="98"/>
      <c r="O14" s="99"/>
      <c r="P14" s="66"/>
    </row>
    <row r="15" spans="1:16" s="67" customFormat="1" ht="15.75" x14ac:dyDescent="0.25">
      <c r="A15" s="66"/>
      <c r="B15" s="96"/>
      <c r="C15" s="96"/>
      <c r="D15" s="96"/>
      <c r="E15" s="96"/>
      <c r="F15" s="100"/>
      <c r="G15" s="70"/>
      <c r="H15" s="70"/>
      <c r="I15" s="101" t="s">
        <v>29</v>
      </c>
      <c r="J15" s="100"/>
      <c r="K15" s="70" t="s">
        <v>29</v>
      </c>
      <c r="L15" s="100"/>
      <c r="M15" s="70" t="s">
        <v>29</v>
      </c>
      <c r="N15" s="100"/>
      <c r="O15" s="102" t="s">
        <v>29</v>
      </c>
      <c r="P15" s="66"/>
    </row>
    <row r="16" spans="1:16" s="67" customFormat="1" ht="15.75" x14ac:dyDescent="0.25">
      <c r="A16" s="66" t="s">
        <v>79</v>
      </c>
      <c r="B16" s="143">
        <v>42094</v>
      </c>
      <c r="C16" s="143">
        <v>42460</v>
      </c>
      <c r="D16" s="143">
        <v>42825</v>
      </c>
      <c r="E16" s="96"/>
      <c r="F16" s="103">
        <f>B16</f>
        <v>42094</v>
      </c>
      <c r="G16" s="104">
        <f>C16</f>
        <v>42460</v>
      </c>
      <c r="H16" s="104">
        <f>D16</f>
        <v>42825</v>
      </c>
      <c r="I16" s="105" t="s">
        <v>283</v>
      </c>
      <c r="J16" s="106"/>
      <c r="K16" s="105" t="str">
        <f>I16</f>
        <v>Upper 25%</v>
      </c>
      <c r="L16" s="106"/>
      <c r="M16" s="105" t="str">
        <f>I16</f>
        <v>Upper 25%</v>
      </c>
      <c r="N16" s="106"/>
      <c r="O16" s="107" t="str">
        <f>I16</f>
        <v>Upper 25%</v>
      </c>
      <c r="P16" s="66"/>
    </row>
    <row r="17" spans="1:16" s="67" customFormat="1" ht="15.75" x14ac:dyDescent="0.25">
      <c r="A17" s="66"/>
      <c r="B17" s="96" t="s">
        <v>0</v>
      </c>
      <c r="C17" s="96" t="s">
        <v>0</v>
      </c>
      <c r="D17" s="96" t="s">
        <v>0</v>
      </c>
      <c r="E17" s="96"/>
      <c r="F17" s="106" t="s">
        <v>28</v>
      </c>
      <c r="G17" s="105" t="s">
        <v>28</v>
      </c>
      <c r="H17" s="105" t="s">
        <v>28</v>
      </c>
      <c r="I17" s="105" t="s">
        <v>28</v>
      </c>
      <c r="J17" s="106" t="s">
        <v>4</v>
      </c>
      <c r="K17" s="105" t="s">
        <v>4</v>
      </c>
      <c r="L17" s="106" t="s">
        <v>8</v>
      </c>
      <c r="M17" s="105" t="s">
        <v>8</v>
      </c>
      <c r="N17" s="108" t="s">
        <v>277</v>
      </c>
      <c r="O17" s="107" t="str">
        <f>N17</f>
        <v>£/kgLWT</v>
      </c>
      <c r="P17" s="66"/>
    </row>
    <row r="18" spans="1:16" s="67" customFormat="1" ht="15.75" x14ac:dyDescent="0.25">
      <c r="A18" s="66"/>
      <c r="B18" s="66"/>
      <c r="C18" s="66"/>
      <c r="D18" s="66"/>
      <c r="E18" s="66"/>
      <c r="F18" s="72"/>
      <c r="G18" s="73"/>
      <c r="H18" s="73"/>
      <c r="I18" s="73"/>
      <c r="J18" s="72"/>
      <c r="K18" s="73"/>
      <c r="L18" s="72"/>
      <c r="M18" s="73"/>
      <c r="N18" s="72"/>
      <c r="O18" s="76"/>
      <c r="P18" s="66"/>
    </row>
    <row r="19" spans="1:16" s="67" customFormat="1" ht="15.75" x14ac:dyDescent="0.25">
      <c r="A19" s="66" t="s">
        <v>10</v>
      </c>
      <c r="B19" s="144">
        <v>228000</v>
      </c>
      <c r="C19" s="144">
        <v>240000</v>
      </c>
      <c r="D19" s="144">
        <v>225000</v>
      </c>
      <c r="E19" s="87"/>
      <c r="F19" s="109"/>
      <c r="G19" s="74"/>
      <c r="H19" s="73"/>
      <c r="I19" s="73"/>
      <c r="J19" s="72"/>
      <c r="K19" s="73"/>
      <c r="L19" s="72"/>
      <c r="M19" s="73"/>
      <c r="N19" s="110"/>
      <c r="O19" s="111"/>
      <c r="P19" s="66"/>
    </row>
    <row r="20" spans="1:16" s="67" customFormat="1" ht="15.75" x14ac:dyDescent="0.25">
      <c r="A20" s="66" t="s">
        <v>271</v>
      </c>
      <c r="B20" s="144">
        <v>12000</v>
      </c>
      <c r="C20" s="144">
        <v>11000</v>
      </c>
      <c r="D20" s="144">
        <v>11250</v>
      </c>
      <c r="E20" s="87"/>
      <c r="F20" s="109"/>
      <c r="G20" s="74"/>
      <c r="H20" s="73"/>
      <c r="I20" s="73"/>
      <c r="J20" s="72"/>
      <c r="K20" s="73"/>
      <c r="L20" s="72"/>
      <c r="M20" s="73"/>
      <c r="N20" s="110"/>
      <c r="O20" s="76"/>
      <c r="P20" s="66"/>
    </row>
    <row r="21" spans="1:16" s="67" customFormat="1" ht="15.75" x14ac:dyDescent="0.25">
      <c r="A21" s="66" t="s">
        <v>284</v>
      </c>
      <c r="B21" s="144">
        <v>82000</v>
      </c>
      <c r="C21" s="144">
        <v>80000</v>
      </c>
      <c r="D21" s="144">
        <v>84000</v>
      </c>
      <c r="E21" s="87"/>
      <c r="F21" s="112">
        <f>B21/$B$23</f>
        <v>0.25465838509316768</v>
      </c>
      <c r="G21" s="113">
        <f>C21/$C$23</f>
        <v>0.24169184290030213</v>
      </c>
      <c r="H21" s="113">
        <f>D21/$D$23</f>
        <v>0.26229508196721313</v>
      </c>
      <c r="I21" s="151">
        <v>0.22</v>
      </c>
      <c r="J21" s="110">
        <f>D21/$D$6</f>
        <v>205.37897310513446</v>
      </c>
      <c r="K21" s="153">
        <v>272</v>
      </c>
      <c r="L21" s="110">
        <f>D21/$D$10</f>
        <v>254.54545454545453</v>
      </c>
      <c r="M21" s="153"/>
      <c r="N21" s="110">
        <f>(D21/$J$6)*100</f>
        <v>80.769230769230774</v>
      </c>
      <c r="O21" s="155"/>
      <c r="P21" s="66"/>
    </row>
    <row r="22" spans="1:16" s="67" customFormat="1" ht="15.75" x14ac:dyDescent="0.25">
      <c r="A22" s="66"/>
      <c r="B22" s="87"/>
      <c r="C22" s="87"/>
      <c r="D22" s="87"/>
      <c r="E22" s="87"/>
      <c r="F22" s="112"/>
      <c r="G22" s="113"/>
      <c r="H22" s="113"/>
      <c r="I22" s="113"/>
      <c r="J22" s="110"/>
      <c r="K22" s="154"/>
      <c r="L22" s="110"/>
      <c r="M22" s="154"/>
      <c r="N22" s="110"/>
      <c r="O22" s="156"/>
      <c r="P22" s="66"/>
    </row>
    <row r="23" spans="1:16" s="95" customFormat="1" ht="15.75" x14ac:dyDescent="0.25">
      <c r="A23" s="88" t="s">
        <v>12</v>
      </c>
      <c r="B23" s="115">
        <f>SUM(B19:B21)</f>
        <v>322000</v>
      </c>
      <c r="C23" s="115">
        <f>SUM(C19:C21)</f>
        <v>331000</v>
      </c>
      <c r="D23" s="115">
        <f>SUM(D19:D21)</f>
        <v>320250</v>
      </c>
      <c r="E23" s="115"/>
      <c r="F23" s="112">
        <f>B23/$B$23</f>
        <v>1</v>
      </c>
      <c r="G23" s="113">
        <f>C23/$C$23</f>
        <v>1</v>
      </c>
      <c r="H23" s="113">
        <f>D23/$D$23</f>
        <v>1</v>
      </c>
      <c r="I23" s="151">
        <v>1</v>
      </c>
      <c r="J23" s="110">
        <f>D23/$D$6</f>
        <v>783.00733496332521</v>
      </c>
      <c r="K23" s="153">
        <v>1237</v>
      </c>
      <c r="L23" s="110">
        <f>D23/$D$10</f>
        <v>970.4545454545455</v>
      </c>
      <c r="M23" s="153"/>
      <c r="N23" s="110">
        <f>(D23/$J$6)*100</f>
        <v>307.93269230769226</v>
      </c>
      <c r="O23" s="155"/>
      <c r="P23" s="88"/>
    </row>
    <row r="24" spans="1:16" s="95" customFormat="1" ht="15.75" x14ac:dyDescent="0.25">
      <c r="A24" s="88"/>
      <c r="B24" s="115"/>
      <c r="C24" s="115"/>
      <c r="D24" s="115"/>
      <c r="E24" s="115"/>
      <c r="F24" s="112"/>
      <c r="G24" s="113"/>
      <c r="H24" s="113"/>
      <c r="I24" s="152"/>
      <c r="J24" s="110"/>
      <c r="K24" s="154"/>
      <c r="L24" s="110"/>
      <c r="M24" s="154"/>
      <c r="N24" s="110"/>
      <c r="O24" s="156"/>
      <c r="P24" s="88"/>
    </row>
    <row r="25" spans="1:16" s="95" customFormat="1" ht="15.75" x14ac:dyDescent="0.25">
      <c r="A25" s="88" t="s">
        <v>13</v>
      </c>
      <c r="B25" s="145">
        <v>133000</v>
      </c>
      <c r="C25" s="145">
        <v>126000</v>
      </c>
      <c r="D25" s="145">
        <v>128371</v>
      </c>
      <c r="E25" s="115"/>
      <c r="F25" s="112">
        <f>B25/$B$23</f>
        <v>0.41304347826086957</v>
      </c>
      <c r="G25" s="113">
        <f>C25/$C$23</f>
        <v>0.38066465256797583</v>
      </c>
      <c r="H25" s="113">
        <f>D25/$D$23</f>
        <v>0.40084621389539421</v>
      </c>
      <c r="I25" s="151">
        <v>0.27</v>
      </c>
      <c r="J25" s="110">
        <f>D25/$D$6</f>
        <v>313.86552567237163</v>
      </c>
      <c r="K25" s="153">
        <v>331</v>
      </c>
      <c r="L25" s="110">
        <f>D25/$D$10</f>
        <v>389.0030303030303</v>
      </c>
      <c r="M25" s="153"/>
      <c r="N25" s="110">
        <f>(D25/$J$6)*100</f>
        <v>123.43365384615386</v>
      </c>
      <c r="O25" s="155"/>
      <c r="P25" s="88"/>
    </row>
    <row r="26" spans="1:16" s="67" customFormat="1" ht="15.75" x14ac:dyDescent="0.25">
      <c r="A26" s="66"/>
      <c r="B26" s="87"/>
      <c r="C26" s="87"/>
      <c r="D26" s="87"/>
      <c r="E26" s="87"/>
      <c r="F26" s="112"/>
      <c r="G26" s="113"/>
      <c r="H26" s="113"/>
      <c r="I26" s="113"/>
      <c r="J26" s="110"/>
      <c r="K26" s="114"/>
      <c r="L26" s="110"/>
      <c r="M26" s="114"/>
      <c r="N26" s="110"/>
      <c r="O26" s="111"/>
      <c r="P26" s="66"/>
    </row>
    <row r="27" spans="1:16" s="95" customFormat="1" ht="15.75" x14ac:dyDescent="0.25">
      <c r="A27" s="88" t="s">
        <v>14</v>
      </c>
      <c r="B27" s="115">
        <f>+B23-B25</f>
        <v>189000</v>
      </c>
      <c r="C27" s="115">
        <f>+C23-C25</f>
        <v>205000</v>
      </c>
      <c r="D27" s="115">
        <f>+D23-D25</f>
        <v>191879</v>
      </c>
      <c r="E27" s="115"/>
      <c r="F27" s="112">
        <f>B27/$B$23</f>
        <v>0.58695652173913049</v>
      </c>
      <c r="G27" s="113">
        <f>C27/$C$23</f>
        <v>0.61933534743202412</v>
      </c>
      <c r="H27" s="113">
        <f>D27/$D$23</f>
        <v>0.59915378610460579</v>
      </c>
      <c r="I27" s="113">
        <f>I23-I25</f>
        <v>0.73</v>
      </c>
      <c r="J27" s="110">
        <f>D27/$D$6</f>
        <v>469.14180929095352</v>
      </c>
      <c r="K27" s="114">
        <f>K23-K25</f>
        <v>906</v>
      </c>
      <c r="L27" s="110">
        <f>D27/$D$10</f>
        <v>581.4515151515152</v>
      </c>
      <c r="M27" s="114">
        <f>M23-M25</f>
        <v>0</v>
      </c>
      <c r="N27" s="110">
        <f>(D27/$J$6)*100</f>
        <v>184.49903846153845</v>
      </c>
      <c r="O27" s="111">
        <f>O23-O25</f>
        <v>0</v>
      </c>
      <c r="P27" s="88"/>
    </row>
    <row r="28" spans="1:16" s="67" customFormat="1" ht="15.75" x14ac:dyDescent="0.25">
      <c r="A28" s="66"/>
      <c r="B28" s="87"/>
      <c r="C28" s="87"/>
      <c r="D28" s="87"/>
      <c r="E28" s="87"/>
      <c r="F28" s="112"/>
      <c r="G28" s="113"/>
      <c r="H28" s="113"/>
      <c r="I28" s="113"/>
      <c r="J28" s="110"/>
      <c r="K28" s="114"/>
      <c r="L28" s="110"/>
      <c r="M28" s="114"/>
      <c r="N28" s="110"/>
      <c r="O28" s="111"/>
      <c r="P28" s="66"/>
    </row>
    <row r="29" spans="1:16" s="67" customFormat="1" ht="15.75" x14ac:dyDescent="0.25">
      <c r="A29" s="66" t="s">
        <v>6</v>
      </c>
      <c r="B29" s="144">
        <v>28000</v>
      </c>
      <c r="C29" s="144">
        <v>29000</v>
      </c>
      <c r="D29" s="144">
        <v>29500</v>
      </c>
      <c r="E29" s="87"/>
      <c r="F29" s="116">
        <f t="shared" ref="F29:F34" si="0">B29/$B$23</f>
        <v>8.6956521739130432E-2</v>
      </c>
      <c r="G29" s="117">
        <f t="shared" ref="G29:G34" si="1">C29/$C$23</f>
        <v>8.7613293051359523E-2</v>
      </c>
      <c r="H29" s="117">
        <f t="shared" ref="H29:H34" si="2">D29/$D$23</f>
        <v>9.2115534738485563E-2</v>
      </c>
      <c r="I29" s="151">
        <v>0.04</v>
      </c>
      <c r="J29" s="118">
        <f t="shared" ref="J29:J34" si="3">D29/$D$6</f>
        <v>72.127139364303176</v>
      </c>
      <c r="K29" s="153">
        <v>53</v>
      </c>
      <c r="L29" s="118">
        <f t="shared" ref="L29:L34" si="4">D29/$D$10</f>
        <v>89.393939393939391</v>
      </c>
      <c r="M29" s="153"/>
      <c r="N29" s="118">
        <f t="shared" ref="N29:N34" si="5">(D29/$J$6)*100</f>
        <v>28.365384615384613</v>
      </c>
      <c r="O29" s="155"/>
      <c r="P29" s="66"/>
    </row>
    <row r="30" spans="1:16" s="67" customFormat="1" ht="15.75" x14ac:dyDescent="0.25">
      <c r="A30" s="66" t="s">
        <v>15</v>
      </c>
      <c r="B30" s="144">
        <v>45000</v>
      </c>
      <c r="C30" s="144">
        <v>44000</v>
      </c>
      <c r="D30" s="144">
        <v>48000</v>
      </c>
      <c r="E30" s="87"/>
      <c r="F30" s="116">
        <f t="shared" si="0"/>
        <v>0.13975155279503104</v>
      </c>
      <c r="G30" s="117">
        <f t="shared" si="1"/>
        <v>0.13293051359516617</v>
      </c>
      <c r="H30" s="117">
        <f t="shared" si="2"/>
        <v>0.14988290398126464</v>
      </c>
      <c r="I30" s="151">
        <v>0.1</v>
      </c>
      <c r="J30" s="118">
        <f t="shared" si="3"/>
        <v>117.35941320293398</v>
      </c>
      <c r="K30" s="153">
        <v>121</v>
      </c>
      <c r="L30" s="118">
        <f t="shared" si="4"/>
        <v>145.45454545454547</v>
      </c>
      <c r="M30" s="153"/>
      <c r="N30" s="118">
        <f t="shared" si="5"/>
        <v>46.153846153846153</v>
      </c>
      <c r="O30" s="155"/>
      <c r="P30" s="66"/>
    </row>
    <row r="31" spans="1:16" s="67" customFormat="1" ht="15.75" x14ac:dyDescent="0.25">
      <c r="A31" s="66" t="s">
        <v>2</v>
      </c>
      <c r="B31" s="144">
        <v>34000</v>
      </c>
      <c r="C31" s="144">
        <v>36000</v>
      </c>
      <c r="D31" s="144">
        <v>39000</v>
      </c>
      <c r="E31" s="87"/>
      <c r="F31" s="116">
        <f t="shared" si="0"/>
        <v>0.10559006211180125</v>
      </c>
      <c r="G31" s="117">
        <f t="shared" si="1"/>
        <v>0.10876132930513595</v>
      </c>
      <c r="H31" s="117">
        <f t="shared" si="2"/>
        <v>0.12177985948477751</v>
      </c>
      <c r="I31" s="151">
        <v>0.09</v>
      </c>
      <c r="J31" s="118">
        <f t="shared" si="3"/>
        <v>95.354523227383865</v>
      </c>
      <c r="K31" s="153">
        <v>112</v>
      </c>
      <c r="L31" s="118">
        <f t="shared" si="4"/>
        <v>118.18181818181819</v>
      </c>
      <c r="M31" s="153"/>
      <c r="N31" s="118">
        <f t="shared" si="5"/>
        <v>37.5</v>
      </c>
      <c r="O31" s="155"/>
      <c r="P31" s="66"/>
    </row>
    <row r="32" spans="1:16" s="67" customFormat="1" ht="15.75" x14ac:dyDescent="0.25">
      <c r="A32" s="66" t="s">
        <v>3</v>
      </c>
      <c r="B32" s="144">
        <v>23000</v>
      </c>
      <c r="C32" s="144">
        <v>19000</v>
      </c>
      <c r="D32" s="144">
        <v>20000</v>
      </c>
      <c r="E32" s="87"/>
      <c r="F32" s="116">
        <f t="shared" si="0"/>
        <v>7.1428571428571425E-2</v>
      </c>
      <c r="G32" s="117">
        <f t="shared" si="1"/>
        <v>5.7401812688821753E-2</v>
      </c>
      <c r="H32" s="117">
        <f t="shared" si="2"/>
        <v>6.2451209992193599E-2</v>
      </c>
      <c r="I32" s="151">
        <v>0.13</v>
      </c>
      <c r="J32" s="118">
        <f t="shared" si="3"/>
        <v>48.899755501222494</v>
      </c>
      <c r="K32" s="153">
        <v>162</v>
      </c>
      <c r="L32" s="118">
        <f t="shared" si="4"/>
        <v>60.606060606060609</v>
      </c>
      <c r="M32" s="153"/>
      <c r="N32" s="118">
        <f t="shared" si="5"/>
        <v>19.230769230769234</v>
      </c>
      <c r="O32" s="155"/>
      <c r="P32" s="66"/>
    </row>
    <row r="33" spans="1:16" s="67" customFormat="1" ht="15.75" x14ac:dyDescent="0.25">
      <c r="A33" s="66" t="s">
        <v>46</v>
      </c>
      <c r="B33" s="144">
        <v>7500</v>
      </c>
      <c r="C33" s="144">
        <v>5900</v>
      </c>
      <c r="D33" s="144">
        <v>6000</v>
      </c>
      <c r="E33" s="87"/>
      <c r="F33" s="116">
        <f t="shared" si="0"/>
        <v>2.3291925465838508E-2</v>
      </c>
      <c r="G33" s="117">
        <f t="shared" si="1"/>
        <v>1.782477341389728E-2</v>
      </c>
      <c r="H33" s="117">
        <f t="shared" si="2"/>
        <v>1.873536299765808E-2</v>
      </c>
      <c r="I33" s="151">
        <v>0.03</v>
      </c>
      <c r="J33" s="118">
        <f t="shared" si="3"/>
        <v>14.669926650366747</v>
      </c>
      <c r="K33" s="153">
        <v>41</v>
      </c>
      <c r="L33" s="118">
        <f t="shared" si="4"/>
        <v>18.181818181818183</v>
      </c>
      <c r="M33" s="153"/>
      <c r="N33" s="118">
        <f t="shared" si="5"/>
        <v>5.7692307692307692</v>
      </c>
      <c r="O33" s="155"/>
      <c r="P33" s="66"/>
    </row>
    <row r="34" spans="1:16" s="67" customFormat="1" ht="15.75" x14ac:dyDescent="0.25">
      <c r="A34" s="119" t="s">
        <v>41</v>
      </c>
      <c r="B34" s="146"/>
      <c r="C34" s="146"/>
      <c r="D34" s="146">
        <v>800</v>
      </c>
      <c r="E34" s="120"/>
      <c r="F34" s="116">
        <f t="shared" si="0"/>
        <v>0</v>
      </c>
      <c r="G34" s="117">
        <f t="shared" si="1"/>
        <v>0</v>
      </c>
      <c r="H34" s="117">
        <f t="shared" si="2"/>
        <v>2.4980483996877439E-3</v>
      </c>
      <c r="I34" s="121" t="s">
        <v>285</v>
      </c>
      <c r="J34" s="118">
        <f t="shared" si="3"/>
        <v>1.9559902200488997</v>
      </c>
      <c r="K34" s="122" t="s">
        <v>285</v>
      </c>
      <c r="L34" s="118">
        <f t="shared" si="4"/>
        <v>2.4242424242424243</v>
      </c>
      <c r="M34" s="122" t="s">
        <v>285</v>
      </c>
      <c r="N34" s="118">
        <f t="shared" si="5"/>
        <v>0.76923076923076927</v>
      </c>
      <c r="O34" s="123" t="s">
        <v>285</v>
      </c>
      <c r="P34" s="66"/>
    </row>
    <row r="35" spans="1:16" s="67" customFormat="1" ht="15.75" x14ac:dyDescent="0.25">
      <c r="A35" s="66"/>
      <c r="B35" s="87"/>
      <c r="C35" s="87"/>
      <c r="D35" s="87"/>
      <c r="E35" s="87"/>
      <c r="F35" s="112"/>
      <c r="G35" s="113"/>
      <c r="H35" s="113"/>
      <c r="I35" s="113"/>
      <c r="J35" s="110"/>
      <c r="K35" s="114"/>
      <c r="L35" s="110"/>
      <c r="M35" s="114"/>
      <c r="N35" s="110"/>
      <c r="O35" s="111"/>
      <c r="P35" s="66"/>
    </row>
    <row r="36" spans="1:16" s="95" customFormat="1" ht="15.75" x14ac:dyDescent="0.25">
      <c r="A36" s="88" t="s">
        <v>16</v>
      </c>
      <c r="B36" s="115">
        <f>SUM(B29:B33)</f>
        <v>137500</v>
      </c>
      <c r="C36" s="115">
        <f>SUM(C29:C33)</f>
        <v>133900</v>
      </c>
      <c r="D36" s="115">
        <f>SUM(D29:D33)</f>
        <v>142500</v>
      </c>
      <c r="E36" s="115"/>
      <c r="F36" s="112">
        <f>B36/$B$23</f>
        <v>0.42701863354037267</v>
      </c>
      <c r="G36" s="113">
        <f>C36/$C$23</f>
        <v>0.40453172205438065</v>
      </c>
      <c r="H36" s="113">
        <f>D36/$D$23</f>
        <v>0.44496487119437939</v>
      </c>
      <c r="I36" s="113">
        <f>SUM(I29:I33)</f>
        <v>0.39</v>
      </c>
      <c r="J36" s="110">
        <f>D36/$D$6</f>
        <v>348.41075794621025</v>
      </c>
      <c r="K36" s="111">
        <f>SUM(K29:K33)</f>
        <v>489</v>
      </c>
      <c r="L36" s="110">
        <f>D36/$D$10</f>
        <v>431.81818181818181</v>
      </c>
      <c r="M36" s="111">
        <f>SUM(M29:M33)</f>
        <v>0</v>
      </c>
      <c r="N36" s="110">
        <f>(D36/$J$6)*100</f>
        <v>137.01923076923077</v>
      </c>
      <c r="O36" s="111">
        <f>SUM(O29:O33)</f>
        <v>0</v>
      </c>
      <c r="P36" s="88"/>
    </row>
    <row r="37" spans="1:16" s="95" customFormat="1" ht="15.75" x14ac:dyDescent="0.25">
      <c r="A37" s="88"/>
      <c r="B37" s="115"/>
      <c r="C37" s="115"/>
      <c r="D37" s="115"/>
      <c r="E37" s="115"/>
      <c r="F37" s="112"/>
      <c r="G37" s="113"/>
      <c r="H37" s="113"/>
      <c r="I37" s="113"/>
      <c r="J37" s="110"/>
      <c r="K37" s="113"/>
      <c r="L37" s="110"/>
      <c r="M37" s="113"/>
      <c r="N37" s="110"/>
      <c r="O37" s="111"/>
      <c r="P37" s="88"/>
    </row>
    <row r="38" spans="1:16" s="95" customFormat="1" ht="16.5" thickBot="1" x14ac:dyDescent="0.3">
      <c r="A38" s="88" t="s">
        <v>20</v>
      </c>
      <c r="B38" s="115">
        <f>B27-B36</f>
        <v>51500</v>
      </c>
      <c r="C38" s="115">
        <f>C27-C36</f>
        <v>71100</v>
      </c>
      <c r="D38" s="115">
        <f>D27-D36</f>
        <v>49379</v>
      </c>
      <c r="E38" s="115"/>
      <c r="F38" s="124">
        <f>B38/$B$23</f>
        <v>0.15993788819875776</v>
      </c>
      <c r="G38" s="125">
        <f>C38/$C$23</f>
        <v>0.2148036253776435</v>
      </c>
      <c r="H38" s="125">
        <f>D38/$D$23</f>
        <v>0.15418891491022638</v>
      </c>
      <c r="I38" s="125">
        <f>I27-I36</f>
        <v>0.33999999999999997</v>
      </c>
      <c r="J38" s="126">
        <f>D38/$D$6</f>
        <v>120.73105134474328</v>
      </c>
      <c r="K38" s="127">
        <f>K27-K36</f>
        <v>417</v>
      </c>
      <c r="L38" s="126">
        <f>D38/$D$10</f>
        <v>149.63333333333333</v>
      </c>
      <c r="M38" s="127">
        <f>M27-M36</f>
        <v>0</v>
      </c>
      <c r="N38" s="126">
        <f>(D38/$J$6)*100</f>
        <v>47.479807692307688</v>
      </c>
      <c r="O38" s="127">
        <f>O27-O36</f>
        <v>0</v>
      </c>
      <c r="P38" s="88"/>
    </row>
    <row r="39" spans="1:16" s="67" customFormat="1" ht="15.75" x14ac:dyDescent="0.25">
      <c r="A39" s="73"/>
      <c r="B39" s="74"/>
      <c r="C39" s="74"/>
      <c r="D39" s="74"/>
      <c r="E39" s="74"/>
      <c r="F39" s="74"/>
      <c r="G39" s="74"/>
      <c r="H39" s="128"/>
      <c r="I39" s="128"/>
      <c r="J39" s="128"/>
      <c r="K39" s="128"/>
      <c r="L39" s="128"/>
      <c r="M39" s="128"/>
      <c r="N39" s="128"/>
      <c r="O39" s="66"/>
      <c r="P39" s="66"/>
    </row>
    <row r="40" spans="1:16" s="67" customFormat="1" ht="15.75" x14ac:dyDescent="0.25">
      <c r="A40" s="73" t="s">
        <v>17</v>
      </c>
      <c r="B40" s="74"/>
      <c r="C40" s="74"/>
      <c r="D40" s="74">
        <f>D38+D32</f>
        <v>69379</v>
      </c>
      <c r="E40" s="74"/>
      <c r="F40" s="74"/>
      <c r="G40" s="74"/>
      <c r="H40" s="73"/>
      <c r="I40" s="73"/>
      <c r="J40" s="73"/>
      <c r="K40" s="73"/>
      <c r="L40" s="73"/>
      <c r="M40" s="73"/>
      <c r="N40" s="73"/>
      <c r="O40" s="66"/>
      <c r="P40" s="66"/>
    </row>
    <row r="41" spans="1:16" s="67" customFormat="1" ht="15.75" x14ac:dyDescent="0.25">
      <c r="A41" s="72" t="s">
        <v>18</v>
      </c>
      <c r="B41" s="74"/>
      <c r="C41" s="74"/>
      <c r="D41" s="38">
        <v>90000</v>
      </c>
      <c r="E41" s="74"/>
      <c r="F41" s="73" t="s">
        <v>273</v>
      </c>
      <c r="G41" s="74"/>
      <c r="H41" s="73"/>
      <c r="I41" s="73"/>
      <c r="J41" s="73"/>
      <c r="K41" s="73"/>
      <c r="L41" s="73"/>
      <c r="M41" s="73"/>
      <c r="N41" s="73"/>
      <c r="O41" s="73"/>
      <c r="P41" s="66"/>
    </row>
    <row r="42" spans="1:16" s="95" customFormat="1" ht="16.5" thickBot="1" x14ac:dyDescent="0.3">
      <c r="A42" s="129" t="s">
        <v>19</v>
      </c>
      <c r="B42" s="130"/>
      <c r="C42" s="130"/>
      <c r="D42" s="130">
        <f>D40-D41</f>
        <v>-20621</v>
      </c>
      <c r="E42" s="130"/>
      <c r="F42" s="130"/>
      <c r="G42" s="130"/>
      <c r="H42" s="131"/>
      <c r="I42" s="131"/>
      <c r="J42" s="131"/>
      <c r="K42" s="131"/>
      <c r="L42" s="131"/>
      <c r="M42" s="131"/>
      <c r="N42" s="131"/>
      <c r="O42" s="88"/>
      <c r="P42" s="88"/>
    </row>
    <row r="43" spans="1:16" s="67" customFormat="1" ht="15.75" x14ac:dyDescent="0.25">
      <c r="A43" s="72"/>
      <c r="B43" s="74"/>
      <c r="C43" s="74"/>
      <c r="D43" s="74"/>
      <c r="E43" s="74"/>
      <c r="F43" s="74"/>
      <c r="G43" s="74"/>
      <c r="H43" s="73"/>
      <c r="I43" s="73"/>
      <c r="J43" s="73"/>
      <c r="K43" s="73"/>
      <c r="L43" s="73"/>
      <c r="M43" s="73"/>
      <c r="N43" s="73"/>
      <c r="O43" s="71"/>
      <c r="P43" s="66"/>
    </row>
    <row r="44" spans="1:16" s="95" customFormat="1" ht="15.75" x14ac:dyDescent="0.25">
      <c r="A44" s="132" t="s">
        <v>52</v>
      </c>
      <c r="B44" s="133"/>
      <c r="C44" s="133"/>
      <c r="D44" s="133">
        <f>D38+D34+D32</f>
        <v>70179</v>
      </c>
      <c r="E44" s="128" t="s">
        <v>64</v>
      </c>
      <c r="F44" s="133"/>
      <c r="G44" s="133"/>
      <c r="H44" s="128"/>
      <c r="I44" s="128"/>
      <c r="J44" s="128"/>
      <c r="K44" s="128"/>
      <c r="L44" s="134"/>
      <c r="M44" s="128"/>
      <c r="N44" s="128"/>
      <c r="O44" s="135"/>
      <c r="P44" s="88"/>
    </row>
    <row r="45" spans="1:16" s="67" customFormat="1" ht="15.75" x14ac:dyDescent="0.25">
      <c r="A45" s="72" t="s">
        <v>21</v>
      </c>
      <c r="B45" s="74"/>
      <c r="C45" s="74"/>
      <c r="D45" s="38">
        <v>50000</v>
      </c>
      <c r="E45" s="73"/>
      <c r="F45" s="133"/>
      <c r="G45" s="133"/>
      <c r="H45" s="73"/>
      <c r="I45" s="73"/>
      <c r="J45" s="73"/>
      <c r="K45" s="73"/>
      <c r="L45" s="74"/>
      <c r="M45" s="73"/>
      <c r="N45" s="73"/>
      <c r="O45" s="76"/>
      <c r="P45" s="66"/>
    </row>
    <row r="46" spans="1:16" s="67" customFormat="1" ht="15.75" x14ac:dyDescent="0.25">
      <c r="A46" s="72" t="s">
        <v>57</v>
      </c>
      <c r="B46" s="74"/>
      <c r="C46" s="74"/>
      <c r="D46" s="38">
        <v>30000</v>
      </c>
      <c r="E46" s="73" t="s">
        <v>94</v>
      </c>
      <c r="F46" s="133"/>
      <c r="G46" s="133"/>
      <c r="H46" s="73"/>
      <c r="I46" s="73"/>
      <c r="J46" s="73"/>
      <c r="K46" s="74"/>
      <c r="L46" s="74"/>
      <c r="M46" s="73"/>
      <c r="N46" s="73"/>
      <c r="O46" s="76"/>
      <c r="P46" s="66"/>
    </row>
    <row r="47" spans="1:16" s="95" customFormat="1" ht="15.75" x14ac:dyDescent="0.25">
      <c r="A47" s="132" t="s">
        <v>25</v>
      </c>
      <c r="B47" s="133"/>
      <c r="C47" s="133" t="s">
        <v>63</v>
      </c>
      <c r="D47" s="133">
        <f>D44-D45+D46</f>
        <v>50179</v>
      </c>
      <c r="E47" s="73"/>
      <c r="F47" s="133"/>
      <c r="G47" s="133"/>
      <c r="H47" s="128"/>
      <c r="I47" s="128"/>
      <c r="J47" s="128"/>
      <c r="K47" s="128"/>
      <c r="L47" s="128"/>
      <c r="M47" s="128"/>
      <c r="N47" s="114"/>
      <c r="O47" s="111"/>
      <c r="P47" s="88"/>
    </row>
    <row r="48" spans="1:16" s="67" customFormat="1" ht="15.75" x14ac:dyDescent="0.25">
      <c r="A48" s="72" t="s">
        <v>23</v>
      </c>
      <c r="B48" s="74"/>
      <c r="C48" s="74"/>
      <c r="D48" s="38">
        <v>27000</v>
      </c>
      <c r="E48" s="73" t="s">
        <v>95</v>
      </c>
      <c r="F48" s="133"/>
      <c r="G48" s="133"/>
      <c r="H48" s="73"/>
      <c r="I48" s="73"/>
      <c r="J48" s="73"/>
      <c r="K48" s="73"/>
      <c r="L48" s="74"/>
      <c r="M48" s="73"/>
      <c r="N48" s="73"/>
      <c r="O48" s="76"/>
      <c r="P48" s="66"/>
    </row>
    <row r="49" spans="1:16" s="67" customFormat="1" ht="15.75" x14ac:dyDescent="0.25">
      <c r="A49" s="72" t="s">
        <v>22</v>
      </c>
      <c r="B49" s="74"/>
      <c r="C49" s="74"/>
      <c r="D49" s="38">
        <v>0</v>
      </c>
      <c r="E49" s="73" t="s">
        <v>95</v>
      </c>
      <c r="F49" s="133"/>
      <c r="G49" s="133"/>
      <c r="H49" s="73"/>
      <c r="I49" s="73"/>
      <c r="J49" s="73"/>
      <c r="K49" s="128"/>
      <c r="L49" s="128"/>
      <c r="M49" s="128"/>
      <c r="N49" s="114"/>
      <c r="O49" s="111"/>
      <c r="P49" s="66"/>
    </row>
    <row r="50" spans="1:16" s="67" customFormat="1" ht="15.75" x14ac:dyDescent="0.25">
      <c r="A50" s="72" t="s">
        <v>24</v>
      </c>
      <c r="B50" s="74"/>
      <c r="C50" s="74"/>
      <c r="D50" s="38">
        <v>5000</v>
      </c>
      <c r="E50" s="73"/>
      <c r="F50" s="133"/>
      <c r="G50" s="133"/>
      <c r="H50" s="73"/>
      <c r="I50" s="128"/>
      <c r="J50" s="128"/>
      <c r="K50" s="128"/>
      <c r="L50" s="133"/>
      <c r="M50" s="113"/>
      <c r="N50" s="128"/>
      <c r="O50" s="135"/>
      <c r="P50" s="66"/>
    </row>
    <row r="51" spans="1:16" s="95" customFormat="1" ht="15.75" x14ac:dyDescent="0.25">
      <c r="A51" s="132" t="s">
        <v>26</v>
      </c>
      <c r="B51" s="133"/>
      <c r="C51" s="133" t="s">
        <v>62</v>
      </c>
      <c r="D51" s="133">
        <f>SUM(D48:D50)</f>
        <v>32000</v>
      </c>
      <c r="E51" s="73"/>
      <c r="F51" s="133"/>
      <c r="G51" s="133"/>
      <c r="H51" s="128"/>
      <c r="I51" s="128"/>
      <c r="J51" s="73"/>
      <c r="K51" s="128"/>
      <c r="L51" s="133"/>
      <c r="M51" s="113"/>
      <c r="N51" s="114"/>
      <c r="O51" s="111"/>
      <c r="P51" s="88"/>
    </row>
    <row r="52" spans="1:16" s="95" customFormat="1" ht="15.75" x14ac:dyDescent="0.25">
      <c r="A52" s="132" t="s">
        <v>27</v>
      </c>
      <c r="B52" s="128"/>
      <c r="C52" s="128" t="s">
        <v>91</v>
      </c>
      <c r="D52" s="136">
        <f>D47/D51</f>
        <v>1.5680937500000001</v>
      </c>
      <c r="E52" s="128" t="s">
        <v>83</v>
      </c>
      <c r="F52" s="136"/>
      <c r="G52" s="136"/>
      <c r="H52" s="128"/>
      <c r="I52" s="128"/>
      <c r="J52" s="128"/>
      <c r="K52" s="128"/>
      <c r="L52" s="133"/>
      <c r="M52" s="113"/>
      <c r="N52" s="128"/>
      <c r="O52" s="135"/>
      <c r="P52" s="88"/>
    </row>
    <row r="53" spans="1:16" s="95" customFormat="1" ht="15.75" x14ac:dyDescent="0.25">
      <c r="A53" s="132"/>
      <c r="B53" s="128"/>
      <c r="C53" s="128"/>
      <c r="D53" s="136"/>
      <c r="E53" s="128"/>
      <c r="F53" s="136"/>
      <c r="G53" s="136"/>
      <c r="H53" s="128"/>
      <c r="I53" s="128"/>
      <c r="J53" s="128"/>
      <c r="K53" s="128"/>
      <c r="L53" s="133"/>
      <c r="M53" s="113"/>
      <c r="N53" s="128"/>
      <c r="O53" s="135"/>
      <c r="P53" s="88"/>
    </row>
    <row r="54" spans="1:16" s="95" customFormat="1" ht="15.75" x14ac:dyDescent="0.25">
      <c r="A54" s="72" t="s">
        <v>12</v>
      </c>
      <c r="B54" s="73"/>
      <c r="C54" s="73"/>
      <c r="D54" s="74">
        <f>D23</f>
        <v>320250</v>
      </c>
      <c r="E54" s="74"/>
      <c r="F54" s="74"/>
      <c r="G54" s="74"/>
      <c r="H54" s="128"/>
      <c r="I54" s="128"/>
      <c r="J54" s="128"/>
      <c r="K54" s="128"/>
      <c r="L54" s="133"/>
      <c r="M54" s="113"/>
      <c r="N54" s="128"/>
      <c r="O54" s="135"/>
      <c r="P54" s="88"/>
    </row>
    <row r="55" spans="1:16" s="95" customFormat="1" ht="15.75" x14ac:dyDescent="0.25">
      <c r="A55" s="72" t="s">
        <v>57</v>
      </c>
      <c r="B55" s="73"/>
      <c r="C55" s="73"/>
      <c r="D55" s="74">
        <f>D46</f>
        <v>30000</v>
      </c>
      <c r="E55" s="74"/>
      <c r="F55" s="74"/>
      <c r="G55" s="74"/>
      <c r="H55" s="128"/>
      <c r="I55" s="128"/>
      <c r="J55" s="128"/>
      <c r="K55" s="128"/>
      <c r="L55" s="128"/>
      <c r="M55" s="113"/>
      <c r="N55" s="128"/>
      <c r="O55" s="135"/>
      <c r="P55" s="88"/>
    </row>
    <row r="56" spans="1:16" s="95" customFormat="1" ht="15.75" x14ac:dyDescent="0.25">
      <c r="A56" s="132" t="s">
        <v>51</v>
      </c>
      <c r="B56" s="128"/>
      <c r="C56" s="128" t="s">
        <v>88</v>
      </c>
      <c r="D56" s="133">
        <f>D54+D55</f>
        <v>350250</v>
      </c>
      <c r="E56" s="133"/>
      <c r="F56" s="133"/>
      <c r="G56" s="133"/>
      <c r="H56" s="128"/>
      <c r="I56" s="128"/>
      <c r="J56" s="128"/>
      <c r="K56" s="128"/>
      <c r="L56" s="133"/>
      <c r="M56" s="113"/>
      <c r="N56" s="128"/>
      <c r="O56" s="135"/>
      <c r="P56" s="88"/>
    </row>
    <row r="57" spans="1:16" s="95" customFormat="1" ht="15.75" x14ac:dyDescent="0.25">
      <c r="A57" s="72" t="s">
        <v>47</v>
      </c>
      <c r="B57" s="73"/>
      <c r="C57" s="73"/>
      <c r="D57" s="74">
        <f>D33</f>
        <v>6000</v>
      </c>
      <c r="E57" s="74"/>
      <c r="F57" s="74"/>
      <c r="G57" s="74"/>
      <c r="H57" s="128"/>
      <c r="I57" s="128"/>
      <c r="J57" s="128"/>
      <c r="K57" s="128"/>
      <c r="L57" s="133"/>
      <c r="M57" s="113"/>
      <c r="N57" s="128"/>
      <c r="O57" s="135"/>
      <c r="P57" s="88"/>
    </row>
    <row r="58" spans="1:16" s="95" customFormat="1" ht="15.75" x14ac:dyDescent="0.25">
      <c r="A58" s="72" t="s">
        <v>48</v>
      </c>
      <c r="B58" s="73"/>
      <c r="C58" s="73"/>
      <c r="D58" s="38">
        <v>10000</v>
      </c>
      <c r="E58" s="74"/>
      <c r="F58" s="74"/>
      <c r="G58" s="74"/>
      <c r="H58" s="128"/>
      <c r="I58" s="128"/>
      <c r="J58" s="128"/>
      <c r="K58" s="128"/>
      <c r="L58" s="133"/>
      <c r="M58" s="113"/>
      <c r="N58" s="128"/>
      <c r="O58" s="135"/>
      <c r="P58" s="88"/>
    </row>
    <row r="59" spans="1:16" s="95" customFormat="1" ht="15.75" x14ac:dyDescent="0.25">
      <c r="A59" s="132" t="s">
        <v>49</v>
      </c>
      <c r="B59" s="128"/>
      <c r="C59" s="128" t="s">
        <v>89</v>
      </c>
      <c r="D59" s="133">
        <f>D57+D58</f>
        <v>16000</v>
      </c>
      <c r="E59" s="133"/>
      <c r="F59" s="133"/>
      <c r="G59" s="133"/>
      <c r="H59" s="128"/>
      <c r="I59" s="128"/>
      <c r="J59" s="128"/>
      <c r="K59" s="128"/>
      <c r="L59" s="133"/>
      <c r="M59" s="113"/>
      <c r="N59" s="128"/>
      <c r="O59" s="135"/>
      <c r="P59" s="88"/>
    </row>
    <row r="60" spans="1:16" s="95" customFormat="1" ht="15.75" x14ac:dyDescent="0.25">
      <c r="A60" s="132" t="s">
        <v>87</v>
      </c>
      <c r="B60" s="128"/>
      <c r="C60" s="128" t="s">
        <v>90</v>
      </c>
      <c r="D60" s="113">
        <f>D59/D56</f>
        <v>4.5681655960028551E-2</v>
      </c>
      <c r="E60" s="128" t="s">
        <v>55</v>
      </c>
      <c r="F60" s="113"/>
      <c r="G60" s="113"/>
      <c r="H60" s="128"/>
      <c r="I60" s="128"/>
      <c r="J60" s="128"/>
      <c r="K60" s="128"/>
      <c r="L60" s="133"/>
      <c r="M60" s="113"/>
      <c r="N60" s="128"/>
      <c r="O60" s="135"/>
      <c r="P60" s="88"/>
    </row>
    <row r="61" spans="1:16" s="95" customFormat="1" ht="15.75" x14ac:dyDescent="0.25">
      <c r="A61" s="72" t="s">
        <v>5</v>
      </c>
      <c r="B61" s="73"/>
      <c r="C61" s="73"/>
      <c r="D61" s="74">
        <f>D45</f>
        <v>50000</v>
      </c>
      <c r="E61" s="128"/>
      <c r="F61" s="74"/>
      <c r="G61" s="74"/>
      <c r="H61" s="128"/>
      <c r="I61" s="128"/>
      <c r="J61" s="128"/>
      <c r="K61" s="128"/>
      <c r="L61" s="133"/>
      <c r="M61" s="113"/>
      <c r="N61" s="128"/>
      <c r="O61" s="135"/>
      <c r="P61" s="88"/>
    </row>
    <row r="62" spans="1:16" s="95" customFormat="1" ht="15.75" x14ac:dyDescent="0.25">
      <c r="A62" s="132" t="s">
        <v>50</v>
      </c>
      <c r="B62" s="128"/>
      <c r="C62" s="128" t="s">
        <v>92</v>
      </c>
      <c r="D62" s="133">
        <f>D59+D61</f>
        <v>66000</v>
      </c>
      <c r="E62" s="128"/>
      <c r="F62" s="133"/>
      <c r="G62" s="133"/>
      <c r="H62" s="128"/>
      <c r="I62" s="128"/>
      <c r="J62" s="128"/>
      <c r="K62" s="128"/>
      <c r="L62" s="133"/>
      <c r="M62" s="113"/>
      <c r="N62" s="128"/>
      <c r="O62" s="135"/>
      <c r="P62" s="88"/>
    </row>
    <row r="63" spans="1:16" s="95" customFormat="1" ht="15.75" x14ac:dyDescent="0.25">
      <c r="A63" s="132" t="s">
        <v>58</v>
      </c>
      <c r="B63" s="128"/>
      <c r="C63" s="128" t="s">
        <v>93</v>
      </c>
      <c r="D63" s="113">
        <f>D62/D56</f>
        <v>0.18843683083511778</v>
      </c>
      <c r="E63" s="128" t="s">
        <v>56</v>
      </c>
      <c r="F63" s="113"/>
      <c r="G63" s="113"/>
      <c r="H63" s="128"/>
      <c r="I63" s="128"/>
      <c r="J63" s="128"/>
      <c r="K63" s="128"/>
      <c r="L63" s="128"/>
      <c r="M63" s="128"/>
      <c r="N63" s="128"/>
      <c r="O63" s="135"/>
      <c r="P63" s="88"/>
    </row>
    <row r="64" spans="1:16" s="67" customFormat="1" ht="15.75" x14ac:dyDescent="0.25">
      <c r="A64" s="137" t="s">
        <v>54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6"/>
    </row>
    <row r="65" spans="1:15" s="141" customFormat="1" ht="13.5" thickBot="1" x14ac:dyDescent="0.25">
      <c r="A65" s="138" t="s">
        <v>53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40"/>
    </row>
  </sheetData>
  <sheetProtection password="CF09" sheet="1" objects="1" scenario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Footer>&amp;CPage &amp;P&amp;R&amp;D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7"/>
  <sheetViews>
    <sheetView zoomScale="120" zoomScaleNormal="120" workbookViewId="0">
      <selection activeCell="M10" sqref="M10"/>
    </sheetView>
  </sheetViews>
  <sheetFormatPr defaultRowHeight="12.75" x14ac:dyDescent="0.2"/>
  <cols>
    <col min="1" max="1" width="9.140625" customWidth="1"/>
    <col min="3" max="3" width="10.42578125" bestFit="1" customWidth="1"/>
  </cols>
  <sheetData>
    <row r="2" spans="1:5" s="20" customFormat="1" ht="23.25" x14ac:dyDescent="0.35">
      <c r="A2" s="61" t="s">
        <v>298</v>
      </c>
    </row>
    <row r="4" spans="1:5" s="2" customFormat="1" ht="15.75" x14ac:dyDescent="0.25">
      <c r="A4" s="2" t="s">
        <v>321</v>
      </c>
      <c r="C4" s="19"/>
      <c r="D4" s="19"/>
      <c r="E4" s="19"/>
    </row>
    <row r="5" spans="1:5" s="1" customFormat="1" ht="15.75" x14ac:dyDescent="0.25">
      <c r="A5" s="1" t="s">
        <v>299</v>
      </c>
    </row>
    <row r="6" spans="1:5" s="1" customFormat="1" ht="15.75" x14ac:dyDescent="0.25">
      <c r="A6" s="1" t="s">
        <v>300</v>
      </c>
    </row>
    <row r="7" spans="1:5" s="1" customFormat="1" ht="15.75" x14ac:dyDescent="0.25"/>
    <row r="8" spans="1:5" s="1" customFormat="1" ht="15.75" x14ac:dyDescent="0.25">
      <c r="A8" s="2" t="s">
        <v>322</v>
      </c>
    </row>
    <row r="9" spans="1:5" s="1" customFormat="1" ht="15.75" x14ac:dyDescent="0.25">
      <c r="A9" s="1" t="s">
        <v>324</v>
      </c>
    </row>
    <row r="10" spans="1:5" s="1" customFormat="1" ht="15.75" x14ac:dyDescent="0.25"/>
    <row r="11" spans="1:5" s="2" customFormat="1" ht="15.75" x14ac:dyDescent="0.25">
      <c r="A11" s="2" t="s">
        <v>104</v>
      </c>
    </row>
    <row r="12" spans="1:5" s="1" customFormat="1" ht="15.75" x14ac:dyDescent="0.25">
      <c r="A12" s="1" t="s">
        <v>323</v>
      </c>
    </row>
    <row r="13" spans="1:5" s="1" customFormat="1" ht="15.75" x14ac:dyDescent="0.25">
      <c r="C13" s="3"/>
    </row>
    <row r="14" spans="1:5" s="2" customFormat="1" ht="15.75" x14ac:dyDescent="0.25">
      <c r="A14" s="2" t="s">
        <v>10</v>
      </c>
      <c r="C14" s="4"/>
    </row>
    <row r="15" spans="1:5" s="1" customFormat="1" ht="15.75" x14ac:dyDescent="0.25">
      <c r="A15" s="1" t="s">
        <v>301</v>
      </c>
    </row>
    <row r="16" spans="1:5" s="1" customFormat="1" ht="15.75" x14ac:dyDescent="0.25"/>
    <row r="17" spans="1:3" s="2" customFormat="1" ht="15.75" x14ac:dyDescent="0.25">
      <c r="A17" s="2" t="s">
        <v>11</v>
      </c>
    </row>
    <row r="18" spans="1:3" s="1" customFormat="1" ht="15.75" x14ac:dyDescent="0.25">
      <c r="A18" s="1" t="s">
        <v>302</v>
      </c>
    </row>
    <row r="19" spans="1:3" s="1" customFormat="1" ht="15.75" x14ac:dyDescent="0.25"/>
    <row r="20" spans="1:3" s="2" customFormat="1" ht="15.75" x14ac:dyDescent="0.25">
      <c r="A20" s="2" t="s">
        <v>303</v>
      </c>
    </row>
    <row r="21" spans="1:3" s="1" customFormat="1" ht="15.75" x14ac:dyDescent="0.25"/>
    <row r="22" spans="1:3" s="2" customFormat="1" ht="15.75" x14ac:dyDescent="0.25">
      <c r="A22" s="2" t="s">
        <v>325</v>
      </c>
    </row>
    <row r="23" spans="1:3" s="1" customFormat="1" ht="15.75" x14ac:dyDescent="0.25">
      <c r="A23" s="1" t="s">
        <v>326</v>
      </c>
    </row>
    <row r="24" spans="1:3" s="1" customFormat="1" ht="15.75" x14ac:dyDescent="0.25"/>
    <row r="25" spans="1:3" s="2" customFormat="1" ht="15.75" x14ac:dyDescent="0.25">
      <c r="A25" s="2" t="s">
        <v>327</v>
      </c>
    </row>
    <row r="26" spans="1:3" ht="15.75" x14ac:dyDescent="0.25">
      <c r="A26" s="1" t="s">
        <v>304</v>
      </c>
    </row>
    <row r="27" spans="1:3" s="1" customFormat="1" ht="15.75" x14ac:dyDescent="0.25">
      <c r="A27" s="1" t="s">
        <v>305</v>
      </c>
    </row>
    <row r="28" spans="1:3" s="1" customFormat="1" ht="15.75" x14ac:dyDescent="0.25"/>
    <row r="29" spans="1:3" s="2" customFormat="1" ht="15.75" x14ac:dyDescent="0.25">
      <c r="A29" s="2" t="s">
        <v>328</v>
      </c>
      <c r="C29" s="62"/>
    </row>
    <row r="30" spans="1:3" s="1" customFormat="1" ht="15.75" x14ac:dyDescent="0.25">
      <c r="A30" s="1" t="s">
        <v>306</v>
      </c>
      <c r="C30" s="7"/>
    </row>
    <row r="31" spans="1:3" s="1" customFormat="1" ht="15.75" x14ac:dyDescent="0.25">
      <c r="C31" s="7"/>
    </row>
    <row r="32" spans="1:3" s="2" customFormat="1" ht="15.75" x14ac:dyDescent="0.25">
      <c r="A32" s="2" t="s">
        <v>329</v>
      </c>
    </row>
    <row r="33" spans="1:1" s="1" customFormat="1" ht="15.75" x14ac:dyDescent="0.25">
      <c r="A33" s="1" t="s">
        <v>307</v>
      </c>
    </row>
    <row r="34" spans="1:1" s="1" customFormat="1" ht="15.75" x14ac:dyDescent="0.25"/>
    <row r="35" spans="1:1" s="2" customFormat="1" ht="15.75" x14ac:dyDescent="0.25">
      <c r="A35" s="2" t="s">
        <v>15</v>
      </c>
    </row>
    <row r="36" spans="1:1" s="1" customFormat="1" ht="15.75" x14ac:dyDescent="0.25">
      <c r="A36" s="1" t="s">
        <v>308</v>
      </c>
    </row>
    <row r="37" spans="1:1" ht="15.75" x14ac:dyDescent="0.25">
      <c r="A37" s="1" t="s">
        <v>309</v>
      </c>
    </row>
    <row r="39" spans="1:1" ht="15.75" x14ac:dyDescent="0.25">
      <c r="A39" s="2" t="s">
        <v>2</v>
      </c>
    </row>
    <row r="40" spans="1:1" ht="15.75" x14ac:dyDescent="0.25">
      <c r="A40" s="1" t="s">
        <v>311</v>
      </c>
    </row>
    <row r="41" spans="1:1" ht="15.75" x14ac:dyDescent="0.25">
      <c r="A41" s="1" t="s">
        <v>310</v>
      </c>
    </row>
    <row r="43" spans="1:1" ht="15.75" x14ac:dyDescent="0.25">
      <c r="A43" s="2" t="s">
        <v>3</v>
      </c>
    </row>
    <row r="44" spans="1:1" ht="15.75" x14ac:dyDescent="0.25">
      <c r="A44" s="1" t="s">
        <v>312</v>
      </c>
    </row>
    <row r="45" spans="1:1" ht="15.75" x14ac:dyDescent="0.25">
      <c r="A45" s="1" t="s">
        <v>313</v>
      </c>
    </row>
    <row r="47" spans="1:1" s="4" customFormat="1" ht="15.75" x14ac:dyDescent="0.25">
      <c r="A47" s="2" t="s">
        <v>7</v>
      </c>
    </row>
    <row r="48" spans="1:1" ht="15.75" x14ac:dyDescent="0.25">
      <c r="A48" s="1" t="s">
        <v>314</v>
      </c>
    </row>
    <row r="50" spans="1:1" ht="15.75" x14ac:dyDescent="0.25">
      <c r="A50" s="2" t="s">
        <v>315</v>
      </c>
    </row>
    <row r="51" spans="1:1" ht="15.75" x14ac:dyDescent="0.25">
      <c r="A51" s="1" t="s">
        <v>316</v>
      </c>
    </row>
    <row r="53" spans="1:1" ht="15.75" x14ac:dyDescent="0.25">
      <c r="A53" s="2" t="s">
        <v>317</v>
      </c>
    </row>
    <row r="54" spans="1:1" ht="15.75" x14ac:dyDescent="0.25">
      <c r="A54" s="1" t="s">
        <v>318</v>
      </c>
    </row>
    <row r="56" spans="1:1" ht="15.75" x14ac:dyDescent="0.25">
      <c r="A56" s="2" t="s">
        <v>319</v>
      </c>
    </row>
    <row r="57" spans="1:1" ht="15.75" x14ac:dyDescent="0.25">
      <c r="A57" s="1" t="s">
        <v>320</v>
      </c>
    </row>
  </sheetData>
  <sheetProtection password="CF09" sheet="1" objects="1" scenarios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&amp;CPage &amp;P&amp;R&amp;D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5"/>
  <sheetViews>
    <sheetView zoomScale="90" zoomScaleNormal="90" workbookViewId="0">
      <selection activeCell="S6" sqref="S6"/>
    </sheetView>
  </sheetViews>
  <sheetFormatPr defaultRowHeight="12.75" x14ac:dyDescent="0.2"/>
  <cols>
    <col min="1" max="1" width="42.42578125" style="142" customWidth="1"/>
    <col min="2" max="4" width="10.85546875" style="142" bestFit="1" customWidth="1"/>
    <col min="5" max="7" width="10.85546875" style="142" customWidth="1"/>
    <col min="8" max="8" width="11.5703125" style="142" customWidth="1"/>
    <col min="9" max="9" width="13.5703125" style="142" customWidth="1"/>
    <col min="10" max="10" width="14.42578125" style="142" customWidth="1"/>
    <col min="11" max="11" width="11.42578125" style="142" bestFit="1" customWidth="1"/>
    <col min="12" max="12" width="14.28515625" style="142" customWidth="1"/>
    <col min="13" max="13" width="10.7109375" style="142" customWidth="1"/>
    <col min="14" max="14" width="14.85546875" style="142" customWidth="1"/>
    <col min="15" max="15" width="11.42578125" style="142" customWidth="1"/>
    <col min="16" max="16384" width="9.140625" style="142"/>
  </cols>
  <sheetData>
    <row r="1" spans="1:16" s="65" customFormat="1" ht="30" x14ac:dyDescent="0.4">
      <c r="A1" s="63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67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s="67" customFormat="1" ht="15.75" x14ac:dyDescent="0.25">
      <c r="A3" s="66" t="s">
        <v>272</v>
      </c>
      <c r="B3" s="39"/>
      <c r="C3" s="39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67" customFormat="1" ht="16.5" thickBot="1" x14ac:dyDescent="0.3">
      <c r="A4" s="66" t="s">
        <v>9</v>
      </c>
      <c r="B4" s="39"/>
      <c r="C4" s="39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67" customFormat="1" ht="15.75" x14ac:dyDescent="0.25">
      <c r="A5" s="66"/>
      <c r="B5" s="66"/>
      <c r="C5" s="66"/>
      <c r="D5" s="66"/>
      <c r="E5" s="66"/>
      <c r="F5" s="66"/>
      <c r="G5" s="66"/>
      <c r="H5" s="68"/>
      <c r="I5" s="69"/>
      <c r="J5" s="70">
        <f>B3</f>
        <v>0</v>
      </c>
      <c r="K5" s="70" t="s">
        <v>29</v>
      </c>
      <c r="L5" s="70" t="s">
        <v>40</v>
      </c>
      <c r="M5" s="69"/>
      <c r="N5" s="71"/>
      <c r="O5" s="66"/>
      <c r="P5" s="66"/>
    </row>
    <row r="6" spans="1:16" s="67" customFormat="1" ht="15.75" x14ac:dyDescent="0.25">
      <c r="A6" s="66" t="s">
        <v>280</v>
      </c>
      <c r="B6" s="66"/>
      <c r="C6" s="66"/>
      <c r="D6" s="39"/>
      <c r="E6" s="66" t="s">
        <v>1</v>
      </c>
      <c r="F6" s="66"/>
      <c r="G6" s="66"/>
      <c r="H6" s="72" t="s">
        <v>61</v>
      </c>
      <c r="I6" s="73"/>
      <c r="J6" s="40"/>
      <c r="K6" s="38"/>
      <c r="L6" s="74">
        <f>J6-K6</f>
        <v>0</v>
      </c>
      <c r="M6" s="148"/>
      <c r="N6" s="149"/>
      <c r="O6" s="66"/>
      <c r="P6" s="66"/>
    </row>
    <row r="7" spans="1:16" s="67" customFormat="1" ht="15.75" x14ac:dyDescent="0.25">
      <c r="A7" s="66" t="s">
        <v>76</v>
      </c>
      <c r="B7" s="66"/>
      <c r="C7" s="66"/>
      <c r="D7" s="39"/>
      <c r="E7" s="66" t="s">
        <v>1</v>
      </c>
      <c r="F7" s="66"/>
      <c r="G7" s="66"/>
      <c r="H7" s="72" t="s">
        <v>281</v>
      </c>
      <c r="I7" s="73"/>
      <c r="J7" s="75">
        <f>D8</f>
        <v>0</v>
      </c>
      <c r="K7" s="38"/>
      <c r="L7" s="74">
        <f>J7-K7</f>
        <v>0</v>
      </c>
      <c r="M7" s="73" t="s">
        <v>1</v>
      </c>
      <c r="N7" s="76"/>
      <c r="O7" s="66"/>
      <c r="P7" s="66"/>
    </row>
    <row r="8" spans="1:16" s="67" customFormat="1" ht="15.75" x14ac:dyDescent="0.25">
      <c r="A8" s="66" t="s">
        <v>33</v>
      </c>
      <c r="B8" s="66"/>
      <c r="C8" s="66"/>
      <c r="D8" s="66">
        <f>D6-D7</f>
        <v>0</v>
      </c>
      <c r="E8" s="66" t="s">
        <v>1</v>
      </c>
      <c r="F8" s="66"/>
      <c r="G8" s="66"/>
      <c r="H8" s="72" t="s">
        <v>86</v>
      </c>
      <c r="I8" s="73"/>
      <c r="J8" s="75" t="e">
        <f>J6/J7</f>
        <v>#DIV/0!</v>
      </c>
      <c r="K8" s="75" t="e">
        <f>K6/K7</f>
        <v>#DIV/0!</v>
      </c>
      <c r="L8" s="74" t="e">
        <f>J8-K8</f>
        <v>#DIV/0!</v>
      </c>
      <c r="M8" s="148"/>
      <c r="N8" s="149"/>
      <c r="O8" s="66"/>
      <c r="P8" s="66"/>
    </row>
    <row r="9" spans="1:16" s="67" customFormat="1" ht="15.75" x14ac:dyDescent="0.25">
      <c r="A9" s="66" t="s">
        <v>274</v>
      </c>
      <c r="B9" s="66"/>
      <c r="C9" s="66"/>
      <c r="D9" s="39"/>
      <c r="E9" s="66" t="s">
        <v>67</v>
      </c>
      <c r="F9" s="66"/>
      <c r="G9" s="66"/>
      <c r="H9" s="72" t="s">
        <v>275</v>
      </c>
      <c r="I9" s="73"/>
      <c r="J9" s="75" t="e">
        <f>J6/D9</f>
        <v>#DIV/0!</v>
      </c>
      <c r="K9" s="38"/>
      <c r="L9" s="77" t="e">
        <f>J9-K9</f>
        <v>#DIV/0!</v>
      </c>
      <c r="M9" s="78" t="s">
        <v>109</v>
      </c>
      <c r="N9" s="79"/>
      <c r="O9" s="66"/>
      <c r="P9" s="66"/>
    </row>
    <row r="10" spans="1:16" s="67" customFormat="1" ht="15.75" x14ac:dyDescent="0.25">
      <c r="A10" s="66" t="s">
        <v>34</v>
      </c>
      <c r="B10" s="66"/>
      <c r="C10" s="66"/>
      <c r="D10" s="39"/>
      <c r="E10" s="66" t="s">
        <v>108</v>
      </c>
      <c r="F10" s="66"/>
      <c r="G10" s="66"/>
      <c r="H10" s="72" t="s">
        <v>36</v>
      </c>
      <c r="I10" s="80"/>
      <c r="J10" s="80" t="e">
        <f>D10/D8</f>
        <v>#DIV/0!</v>
      </c>
      <c r="K10" s="147"/>
      <c r="L10" s="80" t="e">
        <f>J10-K10</f>
        <v>#DIV/0!</v>
      </c>
      <c r="M10" s="73" t="s">
        <v>37</v>
      </c>
      <c r="N10" s="76"/>
      <c r="O10" s="66"/>
      <c r="P10" s="66"/>
    </row>
    <row r="11" spans="1:16" s="67" customFormat="1" ht="16.5" thickBot="1" x14ac:dyDescent="0.3">
      <c r="A11" s="66"/>
      <c r="B11" s="66"/>
      <c r="C11" s="66"/>
      <c r="D11" s="66"/>
      <c r="E11" s="66"/>
      <c r="F11" s="66"/>
      <c r="G11" s="66"/>
      <c r="H11" s="81"/>
      <c r="I11" s="82"/>
      <c r="J11" s="83"/>
      <c r="K11" s="83"/>
      <c r="L11" s="84"/>
      <c r="M11" s="85"/>
      <c r="N11" s="86"/>
      <c r="O11" s="66"/>
      <c r="P11" s="66"/>
    </row>
    <row r="12" spans="1:16" s="67" customFormat="1" ht="16.5" thickBot="1" x14ac:dyDescent="0.3">
      <c r="A12" s="66"/>
      <c r="B12" s="87"/>
      <c r="C12" s="87"/>
      <c r="D12" s="87"/>
      <c r="E12" s="87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s="95" customFormat="1" ht="15.75" x14ac:dyDescent="0.25">
      <c r="A13" s="88"/>
      <c r="B13" s="89"/>
      <c r="C13" s="90"/>
      <c r="D13" s="91"/>
      <c r="E13" s="91"/>
      <c r="F13" s="92"/>
      <c r="G13" s="93" t="s">
        <v>32</v>
      </c>
      <c r="H13" s="93"/>
      <c r="I13" s="93"/>
      <c r="J13" s="93" t="s">
        <v>60</v>
      </c>
      <c r="K13" s="93"/>
      <c r="L13" s="93" t="s">
        <v>31</v>
      </c>
      <c r="M13" s="93"/>
      <c r="N13" s="94" t="s">
        <v>278</v>
      </c>
      <c r="O13" s="150"/>
      <c r="P13" s="88"/>
    </row>
    <row r="14" spans="1:16" s="67" customFormat="1" ht="16.5" thickBot="1" x14ac:dyDescent="0.3">
      <c r="A14" s="66"/>
      <c r="B14" s="96"/>
      <c r="C14" s="96"/>
      <c r="D14" s="96"/>
      <c r="E14" s="96"/>
      <c r="F14" s="97"/>
      <c r="G14" s="98"/>
      <c r="H14" s="98"/>
      <c r="I14" s="98"/>
      <c r="J14" s="98"/>
      <c r="K14" s="98"/>
      <c r="L14" s="98"/>
      <c r="M14" s="98"/>
      <c r="N14" s="98"/>
      <c r="O14" s="99"/>
      <c r="P14" s="66"/>
    </row>
    <row r="15" spans="1:16" s="67" customFormat="1" ht="15.75" x14ac:dyDescent="0.25">
      <c r="A15" s="66"/>
      <c r="B15" s="96"/>
      <c r="C15" s="96"/>
      <c r="D15" s="96"/>
      <c r="E15" s="96"/>
      <c r="F15" s="100"/>
      <c r="G15" s="70"/>
      <c r="H15" s="70"/>
      <c r="I15" s="101" t="s">
        <v>29</v>
      </c>
      <c r="J15" s="100"/>
      <c r="K15" s="70" t="s">
        <v>29</v>
      </c>
      <c r="L15" s="100"/>
      <c r="M15" s="70" t="s">
        <v>29</v>
      </c>
      <c r="N15" s="100"/>
      <c r="O15" s="102" t="s">
        <v>29</v>
      </c>
      <c r="P15" s="66"/>
    </row>
    <row r="16" spans="1:16" s="67" customFormat="1" ht="15.75" x14ac:dyDescent="0.25">
      <c r="A16" s="66" t="s">
        <v>79</v>
      </c>
      <c r="B16" s="143"/>
      <c r="C16" s="143"/>
      <c r="D16" s="143"/>
      <c r="E16" s="96"/>
      <c r="F16" s="103">
        <f>B16</f>
        <v>0</v>
      </c>
      <c r="G16" s="104">
        <f>C16</f>
        <v>0</v>
      </c>
      <c r="H16" s="104">
        <f>D16</f>
        <v>0</v>
      </c>
      <c r="I16" s="105" t="s">
        <v>283</v>
      </c>
      <c r="J16" s="106"/>
      <c r="K16" s="105" t="str">
        <f>I16</f>
        <v>Upper 25%</v>
      </c>
      <c r="L16" s="106"/>
      <c r="M16" s="105" t="str">
        <f>I16</f>
        <v>Upper 25%</v>
      </c>
      <c r="N16" s="106"/>
      <c r="O16" s="107" t="str">
        <f>I16</f>
        <v>Upper 25%</v>
      </c>
      <c r="P16" s="66"/>
    </row>
    <row r="17" spans="1:16" s="67" customFormat="1" ht="15.75" x14ac:dyDescent="0.25">
      <c r="A17" s="66"/>
      <c r="B17" s="96" t="s">
        <v>0</v>
      </c>
      <c r="C17" s="96" t="s">
        <v>0</v>
      </c>
      <c r="D17" s="96" t="s">
        <v>0</v>
      </c>
      <c r="E17" s="96"/>
      <c r="F17" s="106" t="s">
        <v>28</v>
      </c>
      <c r="G17" s="105" t="s">
        <v>28</v>
      </c>
      <c r="H17" s="105" t="s">
        <v>28</v>
      </c>
      <c r="I17" s="105" t="s">
        <v>28</v>
      </c>
      <c r="J17" s="106" t="s">
        <v>4</v>
      </c>
      <c r="K17" s="105" t="s">
        <v>4</v>
      </c>
      <c r="L17" s="106" t="s">
        <v>8</v>
      </c>
      <c r="M17" s="105" t="s">
        <v>8</v>
      </c>
      <c r="N17" s="157"/>
      <c r="O17" s="107">
        <f>N17</f>
        <v>0</v>
      </c>
      <c r="P17" s="66"/>
    </row>
    <row r="18" spans="1:16" s="67" customFormat="1" ht="15.75" x14ac:dyDescent="0.25">
      <c r="A18" s="66"/>
      <c r="B18" s="66"/>
      <c r="C18" s="66"/>
      <c r="D18" s="66"/>
      <c r="E18" s="66"/>
      <c r="F18" s="72"/>
      <c r="G18" s="73"/>
      <c r="H18" s="73"/>
      <c r="I18" s="73"/>
      <c r="J18" s="72"/>
      <c r="K18" s="73"/>
      <c r="L18" s="72"/>
      <c r="M18" s="73"/>
      <c r="N18" s="72"/>
      <c r="O18" s="76"/>
      <c r="P18" s="66"/>
    </row>
    <row r="19" spans="1:16" s="67" customFormat="1" ht="15.75" x14ac:dyDescent="0.25">
      <c r="A19" s="66" t="s">
        <v>10</v>
      </c>
      <c r="B19" s="144"/>
      <c r="C19" s="144"/>
      <c r="D19" s="144"/>
      <c r="E19" s="87"/>
      <c r="F19" s="109"/>
      <c r="G19" s="74"/>
      <c r="H19" s="73"/>
      <c r="I19" s="73"/>
      <c r="J19" s="72"/>
      <c r="K19" s="73"/>
      <c r="L19" s="72"/>
      <c r="M19" s="73"/>
      <c r="N19" s="110"/>
      <c r="O19" s="111"/>
      <c r="P19" s="66"/>
    </row>
    <row r="20" spans="1:16" s="67" customFormat="1" ht="15.75" x14ac:dyDescent="0.25">
      <c r="A20" s="66" t="s">
        <v>271</v>
      </c>
      <c r="B20" s="144"/>
      <c r="C20" s="144"/>
      <c r="D20" s="144"/>
      <c r="E20" s="87"/>
      <c r="F20" s="109"/>
      <c r="G20" s="74"/>
      <c r="H20" s="73"/>
      <c r="I20" s="73"/>
      <c r="J20" s="72"/>
      <c r="K20" s="73"/>
      <c r="L20" s="72"/>
      <c r="M20" s="73"/>
      <c r="N20" s="110"/>
      <c r="O20" s="76"/>
      <c r="P20" s="66"/>
    </row>
    <row r="21" spans="1:16" s="67" customFormat="1" ht="15.75" x14ac:dyDescent="0.25">
      <c r="A21" s="66" t="s">
        <v>284</v>
      </c>
      <c r="B21" s="144"/>
      <c r="C21" s="144"/>
      <c r="D21" s="144"/>
      <c r="E21" s="87"/>
      <c r="F21" s="112" t="e">
        <f>B21/$B$23</f>
        <v>#DIV/0!</v>
      </c>
      <c r="G21" s="113" t="e">
        <f>C21/$C$23</f>
        <v>#DIV/0!</v>
      </c>
      <c r="H21" s="113" t="e">
        <f>D21/$D$23</f>
        <v>#DIV/0!</v>
      </c>
      <c r="I21" s="151"/>
      <c r="J21" s="110" t="e">
        <f>D21/$D$6</f>
        <v>#DIV/0!</v>
      </c>
      <c r="K21" s="153"/>
      <c r="L21" s="110" t="e">
        <f>D21/$D$10</f>
        <v>#DIV/0!</v>
      </c>
      <c r="M21" s="153"/>
      <c r="N21" s="110" t="e">
        <f>(D21/$J$6)*100</f>
        <v>#DIV/0!</v>
      </c>
      <c r="O21" s="155"/>
      <c r="P21" s="66"/>
    </row>
    <row r="22" spans="1:16" s="67" customFormat="1" ht="15.75" x14ac:dyDescent="0.25">
      <c r="A22" s="66"/>
      <c r="B22" s="87"/>
      <c r="C22" s="87"/>
      <c r="D22" s="87"/>
      <c r="E22" s="87"/>
      <c r="F22" s="112"/>
      <c r="G22" s="113"/>
      <c r="H22" s="113"/>
      <c r="I22" s="113"/>
      <c r="J22" s="110"/>
      <c r="K22" s="154"/>
      <c r="L22" s="110"/>
      <c r="M22" s="154"/>
      <c r="N22" s="110"/>
      <c r="O22" s="156"/>
      <c r="P22" s="66"/>
    </row>
    <row r="23" spans="1:16" s="95" customFormat="1" ht="15.75" x14ac:dyDescent="0.25">
      <c r="A23" s="88" t="s">
        <v>12</v>
      </c>
      <c r="B23" s="115">
        <f>SUM(B19:B21)</f>
        <v>0</v>
      </c>
      <c r="C23" s="115">
        <f>SUM(C19:C21)</f>
        <v>0</v>
      </c>
      <c r="D23" s="115">
        <f>SUM(D19:D21)</f>
        <v>0</v>
      </c>
      <c r="E23" s="115"/>
      <c r="F23" s="112" t="e">
        <f>B23/$B$23</f>
        <v>#DIV/0!</v>
      </c>
      <c r="G23" s="113" t="e">
        <f>C23/$C$23</f>
        <v>#DIV/0!</v>
      </c>
      <c r="H23" s="113" t="e">
        <f>D23/$D$23</f>
        <v>#DIV/0!</v>
      </c>
      <c r="I23" s="151"/>
      <c r="J23" s="110" t="e">
        <f>D23/$D$6</f>
        <v>#DIV/0!</v>
      </c>
      <c r="K23" s="153"/>
      <c r="L23" s="110" t="e">
        <f>D23/$D$10</f>
        <v>#DIV/0!</v>
      </c>
      <c r="M23" s="153"/>
      <c r="N23" s="110" t="e">
        <f>(D23/$J$6)*100</f>
        <v>#DIV/0!</v>
      </c>
      <c r="O23" s="155"/>
      <c r="P23" s="88"/>
    </row>
    <row r="24" spans="1:16" s="95" customFormat="1" ht="15.75" x14ac:dyDescent="0.25">
      <c r="A24" s="88"/>
      <c r="B24" s="115"/>
      <c r="C24" s="115"/>
      <c r="D24" s="115"/>
      <c r="E24" s="115"/>
      <c r="F24" s="112"/>
      <c r="G24" s="113"/>
      <c r="H24" s="113"/>
      <c r="I24" s="152"/>
      <c r="J24" s="110"/>
      <c r="K24" s="154"/>
      <c r="L24" s="110"/>
      <c r="M24" s="154"/>
      <c r="N24" s="110"/>
      <c r="O24" s="156"/>
      <c r="P24" s="88"/>
    </row>
    <row r="25" spans="1:16" s="95" customFormat="1" ht="15.75" x14ac:dyDescent="0.25">
      <c r="A25" s="88" t="s">
        <v>13</v>
      </c>
      <c r="B25" s="145"/>
      <c r="C25" s="145"/>
      <c r="D25" s="145"/>
      <c r="E25" s="115"/>
      <c r="F25" s="112" t="e">
        <f>B25/$B$23</f>
        <v>#DIV/0!</v>
      </c>
      <c r="G25" s="113" t="e">
        <f>C25/$C$23</f>
        <v>#DIV/0!</v>
      </c>
      <c r="H25" s="113" t="e">
        <f>D25/$D$23</f>
        <v>#DIV/0!</v>
      </c>
      <c r="I25" s="151"/>
      <c r="J25" s="110" t="e">
        <f>D25/$D$6</f>
        <v>#DIV/0!</v>
      </c>
      <c r="K25" s="153"/>
      <c r="L25" s="110" t="e">
        <f>D25/$D$10</f>
        <v>#DIV/0!</v>
      </c>
      <c r="M25" s="153"/>
      <c r="N25" s="110" t="e">
        <f>(D25/$J$6)*100</f>
        <v>#DIV/0!</v>
      </c>
      <c r="O25" s="155"/>
      <c r="P25" s="88"/>
    </row>
    <row r="26" spans="1:16" s="67" customFormat="1" ht="15.75" x14ac:dyDescent="0.25">
      <c r="A26" s="66"/>
      <c r="B26" s="87"/>
      <c r="C26" s="87"/>
      <c r="D26" s="87"/>
      <c r="E26" s="87"/>
      <c r="F26" s="112"/>
      <c r="G26" s="113"/>
      <c r="H26" s="113"/>
      <c r="I26" s="113"/>
      <c r="J26" s="110"/>
      <c r="K26" s="114"/>
      <c r="L26" s="110"/>
      <c r="M26" s="114"/>
      <c r="N26" s="110"/>
      <c r="O26" s="111"/>
      <c r="P26" s="66"/>
    </row>
    <row r="27" spans="1:16" s="95" customFormat="1" ht="15.75" x14ac:dyDescent="0.25">
      <c r="A27" s="88" t="s">
        <v>14</v>
      </c>
      <c r="B27" s="115">
        <f>+B23-B25</f>
        <v>0</v>
      </c>
      <c r="C27" s="115">
        <f>+C23-C25</f>
        <v>0</v>
      </c>
      <c r="D27" s="115">
        <f>+D23-D25</f>
        <v>0</v>
      </c>
      <c r="E27" s="115"/>
      <c r="F27" s="112" t="e">
        <f>B27/$B$23</f>
        <v>#DIV/0!</v>
      </c>
      <c r="G27" s="113" t="e">
        <f>C27/$C$23</f>
        <v>#DIV/0!</v>
      </c>
      <c r="H27" s="113" t="e">
        <f>D27/$D$23</f>
        <v>#DIV/0!</v>
      </c>
      <c r="I27" s="113">
        <f>I23-I25</f>
        <v>0</v>
      </c>
      <c r="J27" s="110" t="e">
        <f>D27/$D$6</f>
        <v>#DIV/0!</v>
      </c>
      <c r="K27" s="114">
        <f>K23-K25</f>
        <v>0</v>
      </c>
      <c r="L27" s="110" t="e">
        <f>D27/$D$10</f>
        <v>#DIV/0!</v>
      </c>
      <c r="M27" s="114">
        <f>M23-M25</f>
        <v>0</v>
      </c>
      <c r="N27" s="110" t="e">
        <f>(D27/$J$6)*100</f>
        <v>#DIV/0!</v>
      </c>
      <c r="O27" s="111">
        <f>O23-O25</f>
        <v>0</v>
      </c>
      <c r="P27" s="88"/>
    </row>
    <row r="28" spans="1:16" s="67" customFormat="1" ht="15.75" x14ac:dyDescent="0.25">
      <c r="A28" s="66"/>
      <c r="B28" s="87"/>
      <c r="C28" s="87"/>
      <c r="D28" s="87"/>
      <c r="E28" s="87"/>
      <c r="F28" s="112"/>
      <c r="G28" s="113"/>
      <c r="H28" s="113"/>
      <c r="I28" s="113"/>
      <c r="J28" s="110"/>
      <c r="K28" s="114"/>
      <c r="L28" s="110"/>
      <c r="M28" s="114"/>
      <c r="N28" s="110"/>
      <c r="O28" s="111"/>
      <c r="P28" s="66"/>
    </row>
    <row r="29" spans="1:16" s="67" customFormat="1" ht="15.75" x14ac:dyDescent="0.25">
      <c r="A29" s="66" t="s">
        <v>6</v>
      </c>
      <c r="B29" s="144"/>
      <c r="C29" s="144"/>
      <c r="D29" s="144"/>
      <c r="E29" s="87"/>
      <c r="F29" s="116" t="e">
        <f t="shared" ref="F29:F34" si="0">B29/$B$23</f>
        <v>#DIV/0!</v>
      </c>
      <c r="G29" s="117" t="e">
        <f t="shared" ref="G29:G34" si="1">C29/$C$23</f>
        <v>#DIV/0!</v>
      </c>
      <c r="H29" s="117" t="e">
        <f t="shared" ref="H29:H34" si="2">D29/$D$23</f>
        <v>#DIV/0!</v>
      </c>
      <c r="I29" s="151"/>
      <c r="J29" s="118" t="e">
        <f t="shared" ref="J29:J34" si="3">D29/$D$6</f>
        <v>#DIV/0!</v>
      </c>
      <c r="K29" s="153"/>
      <c r="L29" s="118" t="e">
        <f t="shared" ref="L29:L34" si="4">D29/$D$10</f>
        <v>#DIV/0!</v>
      </c>
      <c r="M29" s="153"/>
      <c r="N29" s="118" t="e">
        <f t="shared" ref="N29:N34" si="5">(D29/$J$6)*100</f>
        <v>#DIV/0!</v>
      </c>
      <c r="O29" s="155"/>
      <c r="P29" s="66"/>
    </row>
    <row r="30" spans="1:16" s="67" customFormat="1" ht="15.75" x14ac:dyDescent="0.25">
      <c r="A30" s="66" t="s">
        <v>15</v>
      </c>
      <c r="B30" s="144"/>
      <c r="C30" s="144"/>
      <c r="D30" s="144"/>
      <c r="E30" s="87"/>
      <c r="F30" s="116" t="e">
        <f t="shared" si="0"/>
        <v>#DIV/0!</v>
      </c>
      <c r="G30" s="117" t="e">
        <f t="shared" si="1"/>
        <v>#DIV/0!</v>
      </c>
      <c r="H30" s="117" t="e">
        <f t="shared" si="2"/>
        <v>#DIV/0!</v>
      </c>
      <c r="I30" s="151"/>
      <c r="J30" s="118" t="e">
        <f t="shared" si="3"/>
        <v>#DIV/0!</v>
      </c>
      <c r="K30" s="153"/>
      <c r="L30" s="118" t="e">
        <f t="shared" si="4"/>
        <v>#DIV/0!</v>
      </c>
      <c r="M30" s="153"/>
      <c r="N30" s="118" t="e">
        <f t="shared" si="5"/>
        <v>#DIV/0!</v>
      </c>
      <c r="O30" s="155"/>
      <c r="P30" s="66"/>
    </row>
    <row r="31" spans="1:16" s="67" customFormat="1" ht="15.75" x14ac:dyDescent="0.25">
      <c r="A31" s="66" t="s">
        <v>2</v>
      </c>
      <c r="B31" s="144"/>
      <c r="C31" s="144"/>
      <c r="D31" s="144"/>
      <c r="E31" s="87"/>
      <c r="F31" s="116" t="e">
        <f t="shared" si="0"/>
        <v>#DIV/0!</v>
      </c>
      <c r="G31" s="117" t="e">
        <f t="shared" si="1"/>
        <v>#DIV/0!</v>
      </c>
      <c r="H31" s="117" t="e">
        <f t="shared" si="2"/>
        <v>#DIV/0!</v>
      </c>
      <c r="I31" s="151"/>
      <c r="J31" s="118" t="e">
        <f t="shared" si="3"/>
        <v>#DIV/0!</v>
      </c>
      <c r="K31" s="153"/>
      <c r="L31" s="118" t="e">
        <f t="shared" si="4"/>
        <v>#DIV/0!</v>
      </c>
      <c r="M31" s="153"/>
      <c r="N31" s="118" t="e">
        <f t="shared" si="5"/>
        <v>#DIV/0!</v>
      </c>
      <c r="O31" s="155"/>
      <c r="P31" s="66"/>
    </row>
    <row r="32" spans="1:16" s="67" customFormat="1" ht="15.75" x14ac:dyDescent="0.25">
      <c r="A32" s="66" t="s">
        <v>3</v>
      </c>
      <c r="B32" s="144"/>
      <c r="C32" s="144"/>
      <c r="D32" s="144"/>
      <c r="E32" s="87"/>
      <c r="F32" s="116" t="e">
        <f t="shared" si="0"/>
        <v>#DIV/0!</v>
      </c>
      <c r="G32" s="117" t="e">
        <f t="shared" si="1"/>
        <v>#DIV/0!</v>
      </c>
      <c r="H32" s="117" t="e">
        <f t="shared" si="2"/>
        <v>#DIV/0!</v>
      </c>
      <c r="I32" s="151"/>
      <c r="J32" s="118" t="e">
        <f t="shared" si="3"/>
        <v>#DIV/0!</v>
      </c>
      <c r="K32" s="153"/>
      <c r="L32" s="118" t="e">
        <f t="shared" si="4"/>
        <v>#DIV/0!</v>
      </c>
      <c r="M32" s="153"/>
      <c r="N32" s="118" t="e">
        <f t="shared" si="5"/>
        <v>#DIV/0!</v>
      </c>
      <c r="O32" s="155"/>
      <c r="P32" s="66"/>
    </row>
    <row r="33" spans="1:16" s="67" customFormat="1" ht="15.75" x14ac:dyDescent="0.25">
      <c r="A33" s="66" t="s">
        <v>46</v>
      </c>
      <c r="B33" s="144"/>
      <c r="C33" s="144"/>
      <c r="D33" s="144"/>
      <c r="E33" s="87"/>
      <c r="F33" s="116" t="e">
        <f t="shared" si="0"/>
        <v>#DIV/0!</v>
      </c>
      <c r="G33" s="117" t="e">
        <f t="shared" si="1"/>
        <v>#DIV/0!</v>
      </c>
      <c r="H33" s="117" t="e">
        <f t="shared" si="2"/>
        <v>#DIV/0!</v>
      </c>
      <c r="I33" s="151"/>
      <c r="J33" s="118" t="e">
        <f t="shared" si="3"/>
        <v>#DIV/0!</v>
      </c>
      <c r="K33" s="153"/>
      <c r="L33" s="118" t="e">
        <f t="shared" si="4"/>
        <v>#DIV/0!</v>
      </c>
      <c r="M33" s="153"/>
      <c r="N33" s="118" t="e">
        <f t="shared" si="5"/>
        <v>#DIV/0!</v>
      </c>
      <c r="O33" s="155"/>
      <c r="P33" s="66"/>
    </row>
    <row r="34" spans="1:16" s="67" customFormat="1" ht="15.75" x14ac:dyDescent="0.25">
      <c r="A34" s="119" t="s">
        <v>41</v>
      </c>
      <c r="B34" s="146"/>
      <c r="C34" s="146"/>
      <c r="D34" s="146"/>
      <c r="E34" s="120"/>
      <c r="F34" s="116" t="e">
        <f t="shared" si="0"/>
        <v>#DIV/0!</v>
      </c>
      <c r="G34" s="117" t="e">
        <f t="shared" si="1"/>
        <v>#DIV/0!</v>
      </c>
      <c r="H34" s="117" t="e">
        <f t="shared" si="2"/>
        <v>#DIV/0!</v>
      </c>
      <c r="I34" s="121" t="s">
        <v>285</v>
      </c>
      <c r="J34" s="118" t="e">
        <f t="shared" si="3"/>
        <v>#DIV/0!</v>
      </c>
      <c r="K34" s="122" t="s">
        <v>285</v>
      </c>
      <c r="L34" s="118" t="e">
        <f t="shared" si="4"/>
        <v>#DIV/0!</v>
      </c>
      <c r="M34" s="122" t="s">
        <v>285</v>
      </c>
      <c r="N34" s="118" t="e">
        <f t="shared" si="5"/>
        <v>#DIV/0!</v>
      </c>
      <c r="O34" s="123" t="s">
        <v>285</v>
      </c>
      <c r="P34" s="66"/>
    </row>
    <row r="35" spans="1:16" s="67" customFormat="1" ht="15.75" x14ac:dyDescent="0.25">
      <c r="A35" s="66"/>
      <c r="B35" s="87"/>
      <c r="C35" s="87"/>
      <c r="D35" s="87"/>
      <c r="E35" s="87"/>
      <c r="F35" s="112"/>
      <c r="G35" s="113"/>
      <c r="H35" s="113"/>
      <c r="I35" s="113"/>
      <c r="J35" s="110"/>
      <c r="K35" s="114"/>
      <c r="L35" s="110"/>
      <c r="M35" s="114"/>
      <c r="N35" s="110"/>
      <c r="O35" s="111"/>
      <c r="P35" s="66"/>
    </row>
    <row r="36" spans="1:16" s="95" customFormat="1" ht="15.75" x14ac:dyDescent="0.25">
      <c r="A36" s="88" t="s">
        <v>16</v>
      </c>
      <c r="B36" s="115">
        <f>SUM(B29:B33)</f>
        <v>0</v>
      </c>
      <c r="C36" s="115">
        <f>SUM(C29:C33)</f>
        <v>0</v>
      </c>
      <c r="D36" s="115">
        <f>SUM(D29:D33)</f>
        <v>0</v>
      </c>
      <c r="E36" s="115"/>
      <c r="F36" s="112" t="e">
        <f>B36/$B$23</f>
        <v>#DIV/0!</v>
      </c>
      <c r="G36" s="113" t="e">
        <f>C36/$C$23</f>
        <v>#DIV/0!</v>
      </c>
      <c r="H36" s="113" t="e">
        <f>D36/$D$23</f>
        <v>#DIV/0!</v>
      </c>
      <c r="I36" s="113">
        <f>SUM(I29:I33)</f>
        <v>0</v>
      </c>
      <c r="J36" s="110" t="e">
        <f>D36/$D$6</f>
        <v>#DIV/0!</v>
      </c>
      <c r="K36" s="111">
        <f>SUM(K29:K33)</f>
        <v>0</v>
      </c>
      <c r="L36" s="110" t="e">
        <f>D36/$D$10</f>
        <v>#DIV/0!</v>
      </c>
      <c r="M36" s="111">
        <f>SUM(M29:M33)</f>
        <v>0</v>
      </c>
      <c r="N36" s="110" t="e">
        <f>(D36/$J$6)*100</f>
        <v>#DIV/0!</v>
      </c>
      <c r="O36" s="111">
        <f>SUM(O29:O33)</f>
        <v>0</v>
      </c>
      <c r="P36" s="88"/>
    </row>
    <row r="37" spans="1:16" s="95" customFormat="1" ht="15.75" x14ac:dyDescent="0.25">
      <c r="A37" s="88"/>
      <c r="B37" s="115"/>
      <c r="C37" s="115"/>
      <c r="D37" s="115"/>
      <c r="E37" s="115"/>
      <c r="F37" s="112"/>
      <c r="G37" s="113"/>
      <c r="H37" s="113"/>
      <c r="I37" s="113"/>
      <c r="J37" s="110"/>
      <c r="K37" s="113"/>
      <c r="L37" s="110"/>
      <c r="M37" s="113"/>
      <c r="N37" s="110"/>
      <c r="O37" s="111"/>
      <c r="P37" s="88"/>
    </row>
    <row r="38" spans="1:16" s="95" customFormat="1" ht="16.5" thickBot="1" x14ac:dyDescent="0.3">
      <c r="A38" s="88" t="s">
        <v>20</v>
      </c>
      <c r="B38" s="115">
        <f>B27-B36</f>
        <v>0</v>
      </c>
      <c r="C38" s="115">
        <f>C27-C36</f>
        <v>0</v>
      </c>
      <c r="D38" s="115">
        <f>D27-D36</f>
        <v>0</v>
      </c>
      <c r="E38" s="115"/>
      <c r="F38" s="124" t="e">
        <f>B38/$B$23</f>
        <v>#DIV/0!</v>
      </c>
      <c r="G38" s="125" t="e">
        <f>C38/$C$23</f>
        <v>#DIV/0!</v>
      </c>
      <c r="H38" s="125" t="e">
        <f>D38/$D$23</f>
        <v>#DIV/0!</v>
      </c>
      <c r="I38" s="125">
        <f>I27-I36</f>
        <v>0</v>
      </c>
      <c r="J38" s="126" t="e">
        <f>D38/$D$6</f>
        <v>#DIV/0!</v>
      </c>
      <c r="K38" s="127">
        <f>K27-K36</f>
        <v>0</v>
      </c>
      <c r="L38" s="126" t="e">
        <f>D38/$D$10</f>
        <v>#DIV/0!</v>
      </c>
      <c r="M38" s="127">
        <f>M27-M36</f>
        <v>0</v>
      </c>
      <c r="N38" s="126" t="e">
        <f>(D38/$J$6)*100</f>
        <v>#DIV/0!</v>
      </c>
      <c r="O38" s="127">
        <f>O27-O36</f>
        <v>0</v>
      </c>
      <c r="P38" s="88"/>
    </row>
    <row r="39" spans="1:16" s="67" customFormat="1" ht="15.75" x14ac:dyDescent="0.25">
      <c r="A39" s="73"/>
      <c r="B39" s="74"/>
      <c r="C39" s="74"/>
      <c r="D39" s="74"/>
      <c r="E39" s="74"/>
      <c r="F39" s="74"/>
      <c r="G39" s="74"/>
      <c r="H39" s="128"/>
      <c r="I39" s="128"/>
      <c r="J39" s="128"/>
      <c r="K39" s="128"/>
      <c r="L39" s="128"/>
      <c r="M39" s="128"/>
      <c r="N39" s="128"/>
      <c r="O39" s="66"/>
      <c r="P39" s="66"/>
    </row>
    <row r="40" spans="1:16" s="67" customFormat="1" ht="15.75" x14ac:dyDescent="0.25">
      <c r="A40" s="73" t="s">
        <v>17</v>
      </c>
      <c r="B40" s="74"/>
      <c r="C40" s="74"/>
      <c r="D40" s="74">
        <f>D38+D32</f>
        <v>0</v>
      </c>
      <c r="E40" s="74"/>
      <c r="F40" s="74"/>
      <c r="G40" s="74"/>
      <c r="H40" s="73"/>
      <c r="I40" s="73"/>
      <c r="J40" s="73"/>
      <c r="K40" s="73"/>
      <c r="L40" s="73"/>
      <c r="M40" s="73"/>
      <c r="N40" s="73"/>
      <c r="O40" s="66"/>
      <c r="P40" s="66"/>
    </row>
    <row r="41" spans="1:16" s="67" customFormat="1" ht="15.75" x14ac:dyDescent="0.25">
      <c r="A41" s="72" t="s">
        <v>18</v>
      </c>
      <c r="B41" s="74"/>
      <c r="C41" s="74"/>
      <c r="D41" s="38"/>
      <c r="E41" s="74"/>
      <c r="F41" s="73" t="s">
        <v>273</v>
      </c>
      <c r="G41" s="74"/>
      <c r="H41" s="73"/>
      <c r="I41" s="73"/>
      <c r="J41" s="73"/>
      <c r="K41" s="73"/>
      <c r="L41" s="73"/>
      <c r="M41" s="73"/>
      <c r="N41" s="73"/>
      <c r="O41" s="73"/>
      <c r="P41" s="66"/>
    </row>
    <row r="42" spans="1:16" s="95" customFormat="1" ht="16.5" thickBot="1" x14ac:dyDescent="0.3">
      <c r="A42" s="129" t="s">
        <v>19</v>
      </c>
      <c r="B42" s="130"/>
      <c r="C42" s="130"/>
      <c r="D42" s="130">
        <f>D40-D41</f>
        <v>0</v>
      </c>
      <c r="E42" s="130"/>
      <c r="F42" s="130"/>
      <c r="G42" s="130"/>
      <c r="H42" s="131"/>
      <c r="I42" s="131"/>
      <c r="J42" s="131"/>
      <c r="K42" s="131"/>
      <c r="L42" s="131"/>
      <c r="M42" s="131"/>
      <c r="N42" s="131"/>
      <c r="O42" s="88"/>
      <c r="P42" s="88"/>
    </row>
    <row r="43" spans="1:16" s="67" customFormat="1" ht="15.75" x14ac:dyDescent="0.25">
      <c r="A43" s="72"/>
      <c r="B43" s="74"/>
      <c r="C43" s="74"/>
      <c r="D43" s="74"/>
      <c r="E43" s="74"/>
      <c r="F43" s="74"/>
      <c r="G43" s="74"/>
      <c r="H43" s="73"/>
      <c r="I43" s="73"/>
      <c r="J43" s="73"/>
      <c r="K43" s="73"/>
      <c r="L43" s="73"/>
      <c r="M43" s="73"/>
      <c r="N43" s="73"/>
      <c r="O43" s="71"/>
      <c r="P43" s="66"/>
    </row>
    <row r="44" spans="1:16" s="95" customFormat="1" ht="15.75" x14ac:dyDescent="0.25">
      <c r="A44" s="132" t="s">
        <v>52</v>
      </c>
      <c r="B44" s="133"/>
      <c r="C44" s="133"/>
      <c r="D44" s="133">
        <f>D38+D34+D32</f>
        <v>0</v>
      </c>
      <c r="E44" s="128" t="s">
        <v>64</v>
      </c>
      <c r="F44" s="133"/>
      <c r="G44" s="133"/>
      <c r="H44" s="128"/>
      <c r="I44" s="128"/>
      <c r="J44" s="128"/>
      <c r="K44" s="128"/>
      <c r="L44" s="134"/>
      <c r="M44" s="128"/>
      <c r="N44" s="128"/>
      <c r="O44" s="135"/>
      <c r="P44" s="88"/>
    </row>
    <row r="45" spans="1:16" s="67" customFormat="1" ht="15.75" x14ac:dyDescent="0.25">
      <c r="A45" s="72" t="s">
        <v>21</v>
      </c>
      <c r="B45" s="74"/>
      <c r="C45" s="74"/>
      <c r="D45" s="38"/>
      <c r="E45" s="73"/>
      <c r="F45" s="133"/>
      <c r="G45" s="133"/>
      <c r="H45" s="73"/>
      <c r="I45" s="73"/>
      <c r="J45" s="73"/>
      <c r="K45" s="73"/>
      <c r="L45" s="74"/>
      <c r="M45" s="73"/>
      <c r="N45" s="73"/>
      <c r="O45" s="76"/>
      <c r="P45" s="66"/>
    </row>
    <row r="46" spans="1:16" s="67" customFormat="1" ht="15.75" x14ac:dyDescent="0.25">
      <c r="A46" s="72" t="s">
        <v>57</v>
      </c>
      <c r="B46" s="74"/>
      <c r="C46" s="74"/>
      <c r="D46" s="38"/>
      <c r="E46" s="73" t="s">
        <v>94</v>
      </c>
      <c r="F46" s="133"/>
      <c r="G46" s="133"/>
      <c r="H46" s="73"/>
      <c r="I46" s="73"/>
      <c r="J46" s="73"/>
      <c r="K46" s="74"/>
      <c r="L46" s="74"/>
      <c r="M46" s="73"/>
      <c r="N46" s="73"/>
      <c r="O46" s="76"/>
      <c r="P46" s="66"/>
    </row>
    <row r="47" spans="1:16" s="95" customFormat="1" ht="15.75" x14ac:dyDescent="0.25">
      <c r="A47" s="132" t="s">
        <v>25</v>
      </c>
      <c r="B47" s="133"/>
      <c r="C47" s="133" t="s">
        <v>63</v>
      </c>
      <c r="D47" s="133">
        <f>D44-D45+D46</f>
        <v>0</v>
      </c>
      <c r="E47" s="73"/>
      <c r="F47" s="133"/>
      <c r="G47" s="133"/>
      <c r="H47" s="128"/>
      <c r="I47" s="128"/>
      <c r="J47" s="128"/>
      <c r="K47" s="128"/>
      <c r="L47" s="128"/>
      <c r="M47" s="128"/>
      <c r="N47" s="114"/>
      <c r="O47" s="111"/>
      <c r="P47" s="88"/>
    </row>
    <row r="48" spans="1:16" s="67" customFormat="1" ht="15.75" x14ac:dyDescent="0.25">
      <c r="A48" s="72" t="s">
        <v>23</v>
      </c>
      <c r="B48" s="74"/>
      <c r="C48" s="74"/>
      <c r="D48" s="38"/>
      <c r="E48" s="73" t="s">
        <v>95</v>
      </c>
      <c r="F48" s="133"/>
      <c r="G48" s="133"/>
      <c r="H48" s="73"/>
      <c r="I48" s="73"/>
      <c r="J48" s="73"/>
      <c r="K48" s="73"/>
      <c r="L48" s="74"/>
      <c r="M48" s="73"/>
      <c r="N48" s="73"/>
      <c r="O48" s="76"/>
      <c r="P48" s="66"/>
    </row>
    <row r="49" spans="1:16" s="67" customFormat="1" ht="15.75" x14ac:dyDescent="0.25">
      <c r="A49" s="72" t="s">
        <v>22</v>
      </c>
      <c r="B49" s="74"/>
      <c r="C49" s="74"/>
      <c r="D49" s="38"/>
      <c r="E49" s="73" t="s">
        <v>95</v>
      </c>
      <c r="F49" s="133"/>
      <c r="G49" s="133"/>
      <c r="H49" s="73"/>
      <c r="I49" s="73"/>
      <c r="J49" s="73"/>
      <c r="K49" s="128"/>
      <c r="L49" s="128"/>
      <c r="M49" s="128"/>
      <c r="N49" s="114"/>
      <c r="O49" s="111"/>
      <c r="P49" s="66"/>
    </row>
    <row r="50" spans="1:16" s="67" customFormat="1" ht="15.75" x14ac:dyDescent="0.25">
      <c r="A50" s="72" t="s">
        <v>24</v>
      </c>
      <c r="B50" s="74"/>
      <c r="C50" s="74"/>
      <c r="D50" s="38"/>
      <c r="E50" s="73"/>
      <c r="F50" s="133"/>
      <c r="G50" s="133"/>
      <c r="H50" s="73"/>
      <c r="I50" s="128"/>
      <c r="J50" s="128"/>
      <c r="K50" s="128"/>
      <c r="L50" s="133"/>
      <c r="M50" s="113"/>
      <c r="N50" s="128"/>
      <c r="O50" s="135"/>
      <c r="P50" s="66"/>
    </row>
    <row r="51" spans="1:16" s="95" customFormat="1" ht="15.75" x14ac:dyDescent="0.25">
      <c r="A51" s="132" t="s">
        <v>26</v>
      </c>
      <c r="B51" s="133"/>
      <c r="C51" s="133" t="s">
        <v>62</v>
      </c>
      <c r="D51" s="133">
        <f>SUM(D48:D50)</f>
        <v>0</v>
      </c>
      <c r="E51" s="73"/>
      <c r="F51" s="133"/>
      <c r="G51" s="133"/>
      <c r="H51" s="128"/>
      <c r="I51" s="128"/>
      <c r="J51" s="73"/>
      <c r="K51" s="128"/>
      <c r="L51" s="133"/>
      <c r="M51" s="113"/>
      <c r="N51" s="114"/>
      <c r="O51" s="111"/>
      <c r="P51" s="88"/>
    </row>
    <row r="52" spans="1:16" s="95" customFormat="1" ht="15.75" x14ac:dyDescent="0.25">
      <c r="A52" s="132" t="s">
        <v>27</v>
      </c>
      <c r="B52" s="128"/>
      <c r="C52" s="128" t="s">
        <v>91</v>
      </c>
      <c r="D52" s="136" t="e">
        <f>D47/D51</f>
        <v>#DIV/0!</v>
      </c>
      <c r="E52" s="128" t="s">
        <v>83</v>
      </c>
      <c r="F52" s="136"/>
      <c r="G52" s="136"/>
      <c r="H52" s="128"/>
      <c r="I52" s="128"/>
      <c r="J52" s="128"/>
      <c r="K52" s="128"/>
      <c r="L52" s="133"/>
      <c r="M52" s="113"/>
      <c r="N52" s="128"/>
      <c r="O52" s="135"/>
      <c r="P52" s="88"/>
    </row>
    <row r="53" spans="1:16" s="95" customFormat="1" ht="15.75" x14ac:dyDescent="0.25">
      <c r="A53" s="132"/>
      <c r="B53" s="128"/>
      <c r="C53" s="128"/>
      <c r="D53" s="136"/>
      <c r="E53" s="128"/>
      <c r="F53" s="136"/>
      <c r="G53" s="136"/>
      <c r="H53" s="128"/>
      <c r="I53" s="128"/>
      <c r="J53" s="128"/>
      <c r="K53" s="128"/>
      <c r="L53" s="133"/>
      <c r="M53" s="113"/>
      <c r="N53" s="128"/>
      <c r="O53" s="135"/>
      <c r="P53" s="88"/>
    </row>
    <row r="54" spans="1:16" s="95" customFormat="1" ht="15.75" x14ac:dyDescent="0.25">
      <c r="A54" s="72" t="s">
        <v>12</v>
      </c>
      <c r="B54" s="73"/>
      <c r="C54" s="73"/>
      <c r="D54" s="74">
        <f>D23</f>
        <v>0</v>
      </c>
      <c r="E54" s="74"/>
      <c r="F54" s="74"/>
      <c r="G54" s="74"/>
      <c r="H54" s="128"/>
      <c r="I54" s="128"/>
      <c r="J54" s="128"/>
      <c r="K54" s="128"/>
      <c r="L54" s="133"/>
      <c r="M54" s="113"/>
      <c r="N54" s="128"/>
      <c r="O54" s="135"/>
      <c r="P54" s="88"/>
    </row>
    <row r="55" spans="1:16" s="95" customFormat="1" ht="15.75" x14ac:dyDescent="0.25">
      <c r="A55" s="72" t="s">
        <v>57</v>
      </c>
      <c r="B55" s="73"/>
      <c r="C55" s="73"/>
      <c r="D55" s="74">
        <f>D46</f>
        <v>0</v>
      </c>
      <c r="E55" s="74"/>
      <c r="F55" s="74"/>
      <c r="G55" s="74"/>
      <c r="H55" s="128"/>
      <c r="I55" s="128"/>
      <c r="J55" s="128"/>
      <c r="K55" s="128"/>
      <c r="L55" s="128"/>
      <c r="M55" s="113"/>
      <c r="N55" s="128"/>
      <c r="O55" s="135"/>
      <c r="P55" s="88"/>
    </row>
    <row r="56" spans="1:16" s="95" customFormat="1" ht="15.75" x14ac:dyDescent="0.25">
      <c r="A56" s="132" t="s">
        <v>51</v>
      </c>
      <c r="B56" s="128"/>
      <c r="C56" s="128" t="s">
        <v>88</v>
      </c>
      <c r="D56" s="133">
        <f>D54+D55</f>
        <v>0</v>
      </c>
      <c r="E56" s="133"/>
      <c r="F56" s="133"/>
      <c r="G56" s="133"/>
      <c r="H56" s="128"/>
      <c r="I56" s="128"/>
      <c r="J56" s="128"/>
      <c r="K56" s="128"/>
      <c r="L56" s="133"/>
      <c r="M56" s="113"/>
      <c r="N56" s="128"/>
      <c r="O56" s="135"/>
      <c r="P56" s="88"/>
    </row>
    <row r="57" spans="1:16" s="95" customFormat="1" ht="15.75" x14ac:dyDescent="0.25">
      <c r="A57" s="72" t="s">
        <v>47</v>
      </c>
      <c r="B57" s="73"/>
      <c r="C57" s="73"/>
      <c r="D57" s="74">
        <f>D33</f>
        <v>0</v>
      </c>
      <c r="E57" s="74"/>
      <c r="F57" s="74"/>
      <c r="G57" s="74"/>
      <c r="H57" s="128"/>
      <c r="I57" s="128"/>
      <c r="J57" s="128"/>
      <c r="K57" s="128"/>
      <c r="L57" s="133"/>
      <c r="M57" s="113"/>
      <c r="N57" s="128"/>
      <c r="O57" s="135"/>
      <c r="P57" s="88"/>
    </row>
    <row r="58" spans="1:16" s="95" customFormat="1" ht="15.75" x14ac:dyDescent="0.25">
      <c r="A58" s="72" t="s">
        <v>48</v>
      </c>
      <c r="B58" s="73"/>
      <c r="C58" s="73"/>
      <c r="D58" s="38"/>
      <c r="E58" s="74"/>
      <c r="F58" s="74"/>
      <c r="G58" s="74"/>
      <c r="H58" s="128"/>
      <c r="I58" s="128"/>
      <c r="J58" s="128"/>
      <c r="K58" s="128"/>
      <c r="L58" s="133"/>
      <c r="M58" s="113"/>
      <c r="N58" s="128"/>
      <c r="O58" s="135"/>
      <c r="P58" s="88"/>
    </row>
    <row r="59" spans="1:16" s="95" customFormat="1" ht="15.75" x14ac:dyDescent="0.25">
      <c r="A59" s="132" t="s">
        <v>49</v>
      </c>
      <c r="B59" s="128"/>
      <c r="C59" s="128" t="s">
        <v>89</v>
      </c>
      <c r="D59" s="133">
        <f>D57+D58</f>
        <v>0</v>
      </c>
      <c r="E59" s="133"/>
      <c r="F59" s="133"/>
      <c r="G59" s="133"/>
      <c r="H59" s="128"/>
      <c r="I59" s="128"/>
      <c r="J59" s="128"/>
      <c r="K59" s="128"/>
      <c r="L59" s="133"/>
      <c r="M59" s="113"/>
      <c r="N59" s="128"/>
      <c r="O59" s="135"/>
      <c r="P59" s="88"/>
    </row>
    <row r="60" spans="1:16" s="95" customFormat="1" ht="15.75" x14ac:dyDescent="0.25">
      <c r="A60" s="132" t="s">
        <v>87</v>
      </c>
      <c r="B60" s="128"/>
      <c r="C60" s="128" t="s">
        <v>90</v>
      </c>
      <c r="D60" s="113" t="e">
        <f>D59/D56</f>
        <v>#DIV/0!</v>
      </c>
      <c r="E60" s="128" t="s">
        <v>55</v>
      </c>
      <c r="F60" s="113"/>
      <c r="G60" s="113"/>
      <c r="H60" s="128"/>
      <c r="I60" s="128"/>
      <c r="J60" s="128"/>
      <c r="K60" s="128"/>
      <c r="L60" s="133"/>
      <c r="M60" s="113"/>
      <c r="N60" s="128"/>
      <c r="O60" s="135"/>
      <c r="P60" s="88"/>
    </row>
    <row r="61" spans="1:16" s="95" customFormat="1" ht="15.75" x14ac:dyDescent="0.25">
      <c r="A61" s="72" t="s">
        <v>5</v>
      </c>
      <c r="B61" s="73"/>
      <c r="C61" s="73"/>
      <c r="D61" s="74">
        <f>D45</f>
        <v>0</v>
      </c>
      <c r="E61" s="128"/>
      <c r="F61" s="74"/>
      <c r="G61" s="74"/>
      <c r="H61" s="128"/>
      <c r="I61" s="128"/>
      <c r="J61" s="128"/>
      <c r="K61" s="128"/>
      <c r="L61" s="133"/>
      <c r="M61" s="113"/>
      <c r="N61" s="128"/>
      <c r="O61" s="135"/>
      <c r="P61" s="88"/>
    </row>
    <row r="62" spans="1:16" s="95" customFormat="1" ht="15.75" x14ac:dyDescent="0.25">
      <c r="A62" s="132" t="s">
        <v>50</v>
      </c>
      <c r="B62" s="128"/>
      <c r="C62" s="128" t="s">
        <v>92</v>
      </c>
      <c r="D62" s="133">
        <f>D59+D61</f>
        <v>0</v>
      </c>
      <c r="E62" s="128"/>
      <c r="F62" s="133"/>
      <c r="G62" s="133"/>
      <c r="H62" s="128"/>
      <c r="I62" s="128"/>
      <c r="J62" s="128"/>
      <c r="K62" s="128"/>
      <c r="L62" s="133"/>
      <c r="M62" s="113"/>
      <c r="N62" s="128"/>
      <c r="O62" s="135"/>
      <c r="P62" s="88"/>
    </row>
    <row r="63" spans="1:16" s="95" customFormat="1" ht="15.75" x14ac:dyDescent="0.25">
      <c r="A63" s="132" t="s">
        <v>58</v>
      </c>
      <c r="B63" s="128"/>
      <c r="C63" s="128" t="s">
        <v>93</v>
      </c>
      <c r="D63" s="113" t="e">
        <f>D62/D56</f>
        <v>#DIV/0!</v>
      </c>
      <c r="E63" s="128" t="s">
        <v>56</v>
      </c>
      <c r="F63" s="113"/>
      <c r="G63" s="113"/>
      <c r="H63" s="128"/>
      <c r="I63" s="128"/>
      <c r="J63" s="128"/>
      <c r="K63" s="128"/>
      <c r="L63" s="128"/>
      <c r="M63" s="128"/>
      <c r="N63" s="128"/>
      <c r="O63" s="135"/>
      <c r="P63" s="88"/>
    </row>
    <row r="64" spans="1:16" s="67" customFormat="1" ht="15.75" x14ac:dyDescent="0.25">
      <c r="A64" s="137" t="s">
        <v>54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6"/>
    </row>
    <row r="65" spans="1:15" s="141" customFormat="1" ht="13.5" thickBot="1" x14ac:dyDescent="0.25">
      <c r="A65" s="138" t="s">
        <v>53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40"/>
    </row>
  </sheetData>
  <sheetProtection password="CF09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&amp;CPage &amp;P&amp;R&amp;D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tabSelected="1" zoomScale="120" zoomScaleNormal="120" workbookViewId="0">
      <selection activeCell="J31" sqref="J31"/>
    </sheetView>
  </sheetViews>
  <sheetFormatPr defaultRowHeight="12.75" x14ac:dyDescent="0.2"/>
  <cols>
    <col min="1" max="1" width="9.140625" customWidth="1"/>
    <col min="3" max="3" width="10.42578125" bestFit="1" customWidth="1"/>
  </cols>
  <sheetData>
    <row r="2" spans="1:7" s="20" customFormat="1" ht="23.25" x14ac:dyDescent="0.35">
      <c r="A2" s="61" t="s">
        <v>286</v>
      </c>
    </row>
    <row r="4" spans="1:7" s="1" customFormat="1" ht="15.75" x14ac:dyDescent="0.25">
      <c r="A4" s="1" t="s">
        <v>287</v>
      </c>
      <c r="C4" s="19"/>
      <c r="D4" s="19"/>
      <c r="E4" s="19"/>
    </row>
    <row r="5" spans="1:7" s="1" customFormat="1" ht="15.75" x14ac:dyDescent="0.25">
      <c r="D5" s="2"/>
    </row>
    <row r="6" spans="1:7" s="1" customFormat="1" ht="15.75" x14ac:dyDescent="0.25">
      <c r="A6" s="1" t="s">
        <v>334</v>
      </c>
    </row>
    <row r="7" spans="1:7" s="1" customFormat="1" ht="15.75" x14ac:dyDescent="0.25"/>
    <row r="8" spans="1:7" s="1" customFormat="1" ht="15.75" x14ac:dyDescent="0.25">
      <c r="A8" s="1" t="s">
        <v>288</v>
      </c>
    </row>
    <row r="9" spans="1:7" s="1" customFormat="1" ht="15.75" x14ac:dyDescent="0.25"/>
    <row r="10" spans="1:7" s="1" customFormat="1" ht="15.75" x14ac:dyDescent="0.25">
      <c r="B10" s="23"/>
      <c r="C10" s="3" t="s">
        <v>70</v>
      </c>
    </row>
    <row r="11" spans="1:7" s="1" customFormat="1" ht="15.75" x14ac:dyDescent="0.25">
      <c r="B11" s="22"/>
      <c r="C11" s="3" t="s">
        <v>297</v>
      </c>
    </row>
    <row r="12" spans="1:7" s="1" customFormat="1" ht="15.75" x14ac:dyDescent="0.25"/>
    <row r="13" spans="1:7" s="1" customFormat="1" ht="15.75" x14ac:dyDescent="0.25">
      <c r="A13" s="1" t="s">
        <v>289</v>
      </c>
    </row>
    <row r="14" spans="1:7" s="1" customFormat="1" ht="15.75" x14ac:dyDescent="0.25"/>
    <row r="15" spans="1:7" s="1" customFormat="1" ht="15.75" x14ac:dyDescent="0.25">
      <c r="A15" s="1" t="s">
        <v>290</v>
      </c>
    </row>
    <row r="16" spans="1:7" s="1" customFormat="1" ht="15.75" x14ac:dyDescent="0.25"/>
    <row r="17" spans="2:3" s="1" customFormat="1" ht="15.75" x14ac:dyDescent="0.25">
      <c r="B17" s="1" t="s">
        <v>291</v>
      </c>
    </row>
    <row r="18" spans="2:3" s="1" customFormat="1" ht="15.75" x14ac:dyDescent="0.25"/>
    <row r="19" spans="2:3" s="1" customFormat="1" ht="15.75" x14ac:dyDescent="0.25">
      <c r="B19" s="1" t="s">
        <v>294</v>
      </c>
    </row>
    <row r="20" spans="2:3" s="1" customFormat="1" ht="15.75" x14ac:dyDescent="0.25">
      <c r="B20" s="1" t="s">
        <v>292</v>
      </c>
    </row>
    <row r="22" spans="2:3" s="1" customFormat="1" ht="15.75" x14ac:dyDescent="0.25">
      <c r="B22" s="1" t="s">
        <v>330</v>
      </c>
    </row>
    <row r="23" spans="2:3" s="1" customFormat="1" ht="15.75" x14ac:dyDescent="0.25">
      <c r="B23" s="1" t="s">
        <v>296</v>
      </c>
    </row>
    <row r="24" spans="2:3" s="1" customFormat="1" ht="15.75" x14ac:dyDescent="0.25">
      <c r="C24" s="7" t="s">
        <v>293</v>
      </c>
    </row>
    <row r="25" spans="2:3" s="1" customFormat="1" ht="15.75" x14ac:dyDescent="0.25">
      <c r="C25" s="7" t="s">
        <v>78</v>
      </c>
    </row>
    <row r="26" spans="2:3" s="1" customFormat="1" ht="15.75" x14ac:dyDescent="0.25">
      <c r="C26" s="7" t="s">
        <v>295</v>
      </c>
    </row>
    <row r="27" spans="2:3" s="1" customFormat="1" ht="15.75" x14ac:dyDescent="0.25"/>
    <row r="28" spans="2:3" s="1" customFormat="1" ht="15.75" x14ac:dyDescent="0.25">
      <c r="B28" s="1" t="s">
        <v>331</v>
      </c>
    </row>
    <row r="29" spans="2:3" s="1" customFormat="1" ht="15.75" x14ac:dyDescent="0.25">
      <c r="B29" s="1" t="s">
        <v>335</v>
      </c>
    </row>
    <row r="30" spans="2:3" s="1" customFormat="1" ht="15.75" x14ac:dyDescent="0.25">
      <c r="B30" s="1" t="s">
        <v>333</v>
      </c>
    </row>
    <row r="31" spans="2:3" s="1" customFormat="1" ht="15.75" x14ac:dyDescent="0.25">
      <c r="B31" s="1" t="s">
        <v>332</v>
      </c>
    </row>
  </sheetData>
  <sheetProtection password="CF09" sheet="1" objects="1" scenarios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&amp;CPage &amp;P&amp;R&amp;D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zoomScale="90" zoomScaleNormal="90" workbookViewId="0">
      <pane xSplit="8" ySplit="25" topLeftCell="I26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RowHeight="12.75" x14ac:dyDescent="0.2"/>
  <cols>
    <col min="1" max="1" width="27.42578125" bestFit="1" customWidth="1"/>
    <col min="2" max="2" width="18.85546875" bestFit="1" customWidth="1"/>
    <col min="3" max="3" width="18.140625" customWidth="1"/>
    <col min="4" max="4" width="14.5703125" bestFit="1" customWidth="1"/>
    <col min="5" max="5" width="22.140625" bestFit="1" customWidth="1"/>
    <col min="6" max="6" width="14.28515625" bestFit="1" customWidth="1"/>
    <col min="7" max="7" width="20.7109375" bestFit="1" customWidth="1"/>
    <col min="8" max="8" width="16.140625" customWidth="1"/>
    <col min="9" max="9" width="19.5703125" bestFit="1" customWidth="1"/>
    <col min="10" max="10" width="20.42578125" bestFit="1" customWidth="1"/>
    <col min="11" max="11" width="18.28515625" bestFit="1" customWidth="1"/>
    <col min="12" max="12" width="21.85546875" bestFit="1" customWidth="1"/>
    <col min="13" max="13" width="19.140625" bestFit="1" customWidth="1"/>
    <col min="15" max="15" width="12.28515625" customWidth="1"/>
    <col min="16" max="16" width="16.28515625" customWidth="1"/>
    <col min="35" max="35" width="15.7109375" customWidth="1"/>
    <col min="36" max="36" width="13.7109375" customWidth="1"/>
  </cols>
  <sheetData>
    <row r="1" spans="1:85" s="48" customFormat="1" ht="15" x14ac:dyDescent="0.25">
      <c r="A1" s="46" t="s">
        <v>120</v>
      </c>
      <c r="B1" s="47" t="s">
        <v>121</v>
      </c>
      <c r="C1" s="47" t="s">
        <v>122</v>
      </c>
      <c r="D1" s="47" t="s">
        <v>123</v>
      </c>
      <c r="E1" s="47" t="s">
        <v>84</v>
      </c>
      <c r="F1" s="47" t="s">
        <v>85</v>
      </c>
      <c r="G1" s="47" t="s">
        <v>45</v>
      </c>
      <c r="H1" s="47" t="s">
        <v>124</v>
      </c>
      <c r="I1" s="47" t="s">
        <v>125</v>
      </c>
      <c r="J1" s="47" t="s">
        <v>126</v>
      </c>
      <c r="K1" s="47" t="s">
        <v>127</v>
      </c>
      <c r="L1" s="47" t="s">
        <v>128</v>
      </c>
      <c r="M1" s="47" t="s">
        <v>81</v>
      </c>
      <c r="N1" s="47" t="s">
        <v>129</v>
      </c>
      <c r="O1" s="47" t="s">
        <v>130</v>
      </c>
      <c r="P1" s="47" t="s">
        <v>131</v>
      </c>
      <c r="Q1" s="47" t="s">
        <v>132</v>
      </c>
      <c r="R1" s="47" t="s">
        <v>133</v>
      </c>
      <c r="S1" s="47" t="s">
        <v>134</v>
      </c>
      <c r="T1" s="47" t="s">
        <v>135</v>
      </c>
      <c r="U1" s="47" t="s">
        <v>136</v>
      </c>
      <c r="V1" s="47" t="s">
        <v>137</v>
      </c>
      <c r="W1" s="47" t="s">
        <v>138</v>
      </c>
      <c r="X1" s="47" t="s">
        <v>139</v>
      </c>
      <c r="Y1" s="47" t="s">
        <v>140</v>
      </c>
      <c r="Z1" s="47" t="s">
        <v>80</v>
      </c>
      <c r="AA1" s="47" t="s">
        <v>141</v>
      </c>
      <c r="AB1" s="47" t="s">
        <v>142</v>
      </c>
      <c r="AC1" s="47" t="s">
        <v>143</v>
      </c>
      <c r="AD1" s="47" t="s">
        <v>144</v>
      </c>
      <c r="AE1" s="47" t="s">
        <v>145</v>
      </c>
      <c r="AF1" s="47" t="s">
        <v>146</v>
      </c>
      <c r="AG1" s="47" t="s">
        <v>147</v>
      </c>
      <c r="AH1" s="47" t="s">
        <v>148</v>
      </c>
      <c r="AI1" s="47" t="s">
        <v>149</v>
      </c>
      <c r="AJ1" s="47" t="s">
        <v>150</v>
      </c>
      <c r="AK1" s="47" t="s">
        <v>151</v>
      </c>
      <c r="AL1" s="47" t="s">
        <v>152</v>
      </c>
      <c r="AM1" s="47" t="s">
        <v>82</v>
      </c>
      <c r="AN1" s="47" t="s">
        <v>153</v>
      </c>
      <c r="AO1" s="47" t="s">
        <v>154</v>
      </c>
      <c r="AP1" s="47" t="s">
        <v>155</v>
      </c>
      <c r="AQ1" s="47" t="s">
        <v>156</v>
      </c>
      <c r="AR1" s="47" t="s">
        <v>157</v>
      </c>
      <c r="AS1" s="47" t="s">
        <v>158</v>
      </c>
      <c r="AT1" s="47" t="s">
        <v>159</v>
      </c>
      <c r="AU1" s="47" t="s">
        <v>160</v>
      </c>
      <c r="AV1" s="47" t="s">
        <v>161</v>
      </c>
      <c r="AW1" s="47" t="s">
        <v>162</v>
      </c>
      <c r="AX1" s="47" t="s">
        <v>163</v>
      </c>
      <c r="AY1" s="47" t="s">
        <v>164</v>
      </c>
      <c r="AZ1" s="47" t="s">
        <v>165</v>
      </c>
      <c r="BA1" s="47" t="s">
        <v>166</v>
      </c>
      <c r="BB1" s="47" t="s">
        <v>167</v>
      </c>
      <c r="BC1" s="47" t="s">
        <v>168</v>
      </c>
      <c r="BD1" s="47" t="s">
        <v>169</v>
      </c>
      <c r="BE1" s="47" t="s">
        <v>170</v>
      </c>
      <c r="BF1" s="47" t="s">
        <v>171</v>
      </c>
      <c r="BG1" s="47" t="s">
        <v>172</v>
      </c>
      <c r="BH1" s="47" t="s">
        <v>173</v>
      </c>
      <c r="BI1" s="47" t="s">
        <v>174</v>
      </c>
      <c r="BJ1" s="47" t="s">
        <v>175</v>
      </c>
      <c r="BK1" s="47" t="s">
        <v>176</v>
      </c>
      <c r="BL1" s="47" t="s">
        <v>177</v>
      </c>
      <c r="BM1" s="47" t="s">
        <v>178</v>
      </c>
      <c r="BN1" s="47" t="s">
        <v>179</v>
      </c>
      <c r="BO1" s="47" t="s">
        <v>180</v>
      </c>
      <c r="BP1" s="47" t="s">
        <v>181</v>
      </c>
      <c r="BQ1" s="47" t="s">
        <v>182</v>
      </c>
      <c r="BR1" s="47" t="s">
        <v>183</v>
      </c>
      <c r="BS1" s="47" t="s">
        <v>184</v>
      </c>
      <c r="BT1" s="47" t="s">
        <v>185</v>
      </c>
      <c r="BU1" s="47" t="s">
        <v>186</v>
      </c>
      <c r="BV1" s="47" t="s">
        <v>187</v>
      </c>
      <c r="BW1" s="47" t="s">
        <v>188</v>
      </c>
      <c r="BX1" s="47" t="s">
        <v>189</v>
      </c>
      <c r="BY1" s="47" t="s">
        <v>190</v>
      </c>
      <c r="BZ1" s="47" t="s">
        <v>191</v>
      </c>
      <c r="CA1" s="47" t="s">
        <v>192</v>
      </c>
      <c r="CB1" s="47" t="s">
        <v>193</v>
      </c>
      <c r="CC1" s="47" t="s">
        <v>194</v>
      </c>
      <c r="CD1" s="47" t="s">
        <v>195</v>
      </c>
      <c r="CE1" s="47" t="s">
        <v>196</v>
      </c>
      <c r="CF1" s="47" t="s">
        <v>197</v>
      </c>
      <c r="CG1" s="47" t="s">
        <v>198</v>
      </c>
    </row>
    <row r="2" spans="1:85" x14ac:dyDescent="0.2">
      <c r="A2" s="3" t="s">
        <v>199</v>
      </c>
      <c r="B2">
        <v>21.586061597447696</v>
      </c>
      <c r="C2">
        <v>213.31583333333333</v>
      </c>
      <c r="D2">
        <v>12</v>
      </c>
      <c r="E2">
        <v>372751.83333333331</v>
      </c>
      <c r="F2">
        <v>106612.33333333333</v>
      </c>
      <c r="G2">
        <v>15310.916666666666</v>
      </c>
      <c r="H2">
        <v>3.3333333333333335</v>
      </c>
      <c r="I2">
        <v>3568.3333333333335</v>
      </c>
      <c r="J2">
        <v>0</v>
      </c>
      <c r="K2">
        <v>0</v>
      </c>
      <c r="L2">
        <v>3263.6666666666665</v>
      </c>
      <c r="M2">
        <v>3491.25</v>
      </c>
      <c r="N2">
        <v>40145.666666666664</v>
      </c>
      <c r="O2">
        <v>25789</v>
      </c>
      <c r="P2">
        <v>45.666666666666664</v>
      </c>
      <c r="Q2">
        <v>570982.08333333337</v>
      </c>
      <c r="R2">
        <v>132421.5</v>
      </c>
      <c r="S2">
        <v>18777</v>
      </c>
      <c r="T2">
        <v>14315.166666666666</v>
      </c>
      <c r="U2">
        <v>33214.25</v>
      </c>
      <c r="V2">
        <v>2347</v>
      </c>
      <c r="W2">
        <v>26244</v>
      </c>
      <c r="X2">
        <v>2376.5</v>
      </c>
      <c r="Y2">
        <v>3271.9166666666665</v>
      </c>
      <c r="Z2">
        <v>7018.75</v>
      </c>
      <c r="AA2">
        <v>232967.33333333334</v>
      </c>
      <c r="AB2">
        <v>338014.75</v>
      </c>
      <c r="AC2">
        <v>41483.333333333336</v>
      </c>
      <c r="AD2">
        <v>21217.666666666668</v>
      </c>
      <c r="AE2">
        <v>17147.083333333332</v>
      </c>
      <c r="AF2">
        <v>36338.666666666664</v>
      </c>
      <c r="AG2">
        <v>16854.166666666668</v>
      </c>
      <c r="AH2">
        <v>2351</v>
      </c>
      <c r="AI2">
        <v>13857.916666666666</v>
      </c>
      <c r="AJ2">
        <v>10673.583333333334</v>
      </c>
      <c r="AK2">
        <v>0</v>
      </c>
      <c r="AL2">
        <v>1071.0833333333333</v>
      </c>
      <c r="AM2">
        <v>5621.166666666667</v>
      </c>
      <c r="AN2">
        <v>9806.1666666666661</v>
      </c>
      <c r="AO2">
        <v>8513.9166666666661</v>
      </c>
      <c r="AP2">
        <v>191954.58333333334</v>
      </c>
      <c r="AQ2">
        <v>146060.33333333334</v>
      </c>
      <c r="AR2">
        <v>20199.333333333332</v>
      </c>
      <c r="AS2">
        <v>2918.1666666666665</v>
      </c>
      <c r="AT2">
        <v>2671.5</v>
      </c>
      <c r="AU2">
        <v>570936.41666666663</v>
      </c>
      <c r="AV2">
        <v>123952.5</v>
      </c>
      <c r="AW2">
        <v>8469</v>
      </c>
      <c r="AX2">
        <v>14381.75</v>
      </c>
      <c r="AY2">
        <v>4395.25</v>
      </c>
      <c r="AZ2">
        <v>2347</v>
      </c>
      <c r="BA2">
        <v>0</v>
      </c>
      <c r="BB2">
        <v>5648.416666666667</v>
      </c>
      <c r="BC2">
        <v>337969.08333333331</v>
      </c>
      <c r="BD2">
        <v>-29906.166666666668</v>
      </c>
      <c r="BE2">
        <v>122.5</v>
      </c>
      <c r="BF2">
        <v>0</v>
      </c>
      <c r="BG2">
        <v>-29783.666666666668</v>
      </c>
      <c r="BH2">
        <v>0</v>
      </c>
      <c r="BI2">
        <v>38315.583333333336</v>
      </c>
      <c r="BJ2">
        <v>65237.25</v>
      </c>
      <c r="BK2">
        <v>110571.58333333333</v>
      </c>
      <c r="BL2">
        <v>1164.5</v>
      </c>
      <c r="BM2">
        <v>1186.5</v>
      </c>
      <c r="BN2">
        <v>27078</v>
      </c>
      <c r="BO2">
        <v>8880.4166666666661</v>
      </c>
      <c r="BP2">
        <v>3953.4166666666665</v>
      </c>
      <c r="BQ2">
        <v>270493</v>
      </c>
      <c r="BR2">
        <v>67476.083333333328</v>
      </c>
      <c r="BS2">
        <v>35693.916666666664</v>
      </c>
      <c r="BT2">
        <v>0</v>
      </c>
      <c r="BU2">
        <v>103170</v>
      </c>
      <c r="BV2">
        <v>607741.33333333337</v>
      </c>
      <c r="BW2">
        <v>20860.5</v>
      </c>
      <c r="BX2">
        <v>5316.5</v>
      </c>
      <c r="BY2">
        <v>0</v>
      </c>
      <c r="BZ2">
        <v>28813.166666666668</v>
      </c>
      <c r="CA2">
        <v>1350.9166666666667</v>
      </c>
      <c r="CB2">
        <v>1227.1666666666667</v>
      </c>
      <c r="CC2">
        <v>117370.91666666667</v>
      </c>
      <c r="CD2" t="s">
        <v>200</v>
      </c>
      <c r="CE2">
        <v>2.9166666666666665</v>
      </c>
      <c r="CF2">
        <v>11.531832393904788</v>
      </c>
      <c r="CG2">
        <v>1.8333333333333333</v>
      </c>
    </row>
    <row r="3" spans="1:85" x14ac:dyDescent="0.2">
      <c r="A3" s="3" t="s">
        <v>201</v>
      </c>
      <c r="B3">
        <v>34.793162663928534</v>
      </c>
      <c r="C3">
        <v>167.31370370370371</v>
      </c>
      <c r="D3">
        <v>27</v>
      </c>
      <c r="E3">
        <v>0</v>
      </c>
      <c r="F3">
        <v>110514.51851851853</v>
      </c>
      <c r="G3">
        <v>26046.259259259259</v>
      </c>
      <c r="H3">
        <v>567.07407407407402</v>
      </c>
      <c r="I3">
        <v>2331.6666666666665</v>
      </c>
      <c r="J3">
        <v>0</v>
      </c>
      <c r="K3">
        <v>0</v>
      </c>
      <c r="L3">
        <v>1115.5925925925926</v>
      </c>
      <c r="M3">
        <v>11543.592592592593</v>
      </c>
      <c r="N3">
        <v>43100.111111111109</v>
      </c>
      <c r="O3">
        <v>8321.5925925925931</v>
      </c>
      <c r="P3">
        <v>69.925925925925924</v>
      </c>
      <c r="Q3">
        <v>203610.29629629629</v>
      </c>
      <c r="R3">
        <v>19599.259259259259</v>
      </c>
      <c r="S3">
        <v>5636.7037037037035</v>
      </c>
      <c r="T3">
        <v>6389.5185185185182</v>
      </c>
      <c r="U3">
        <v>10209.222222222223</v>
      </c>
      <c r="V3">
        <v>1459.3703703703704</v>
      </c>
      <c r="W3">
        <v>14704.481481481482</v>
      </c>
      <c r="X3">
        <v>563</v>
      </c>
      <c r="Y3">
        <v>1398.4814814814815</v>
      </c>
      <c r="Z3">
        <v>2278.6296296296296</v>
      </c>
      <c r="AA3">
        <v>59960</v>
      </c>
      <c r="AB3">
        <v>143650.29629629629</v>
      </c>
      <c r="AC3">
        <v>8383.8148148148157</v>
      </c>
      <c r="AD3">
        <v>8057.1481481481478</v>
      </c>
      <c r="AE3">
        <v>6049.7407407407409</v>
      </c>
      <c r="AF3">
        <v>15693.888888888889</v>
      </c>
      <c r="AG3">
        <v>6737.7777777777774</v>
      </c>
      <c r="AH3">
        <v>983.59259259259261</v>
      </c>
      <c r="AI3">
        <v>4826.4074074074078</v>
      </c>
      <c r="AJ3">
        <v>5356.2222222222226</v>
      </c>
      <c r="AK3">
        <v>0</v>
      </c>
      <c r="AL3">
        <v>654.2962962962963</v>
      </c>
      <c r="AM3">
        <v>4546.2222222222226</v>
      </c>
      <c r="AN3">
        <v>6406</v>
      </c>
      <c r="AO3">
        <v>2933.3333333333335</v>
      </c>
      <c r="AP3">
        <v>72907</v>
      </c>
      <c r="AQ3">
        <v>70743.296296296292</v>
      </c>
      <c r="AR3">
        <v>4691.1111111111113</v>
      </c>
      <c r="AS3">
        <v>1285.2222222222222</v>
      </c>
      <c r="AT3">
        <v>2345.2592592592591</v>
      </c>
      <c r="AU3">
        <v>203540.37037037036</v>
      </c>
      <c r="AV3">
        <v>17357.888888888891</v>
      </c>
      <c r="AW3">
        <v>2241.3333333333335</v>
      </c>
      <c r="AX3">
        <v>3983.4074074074074</v>
      </c>
      <c r="AY3">
        <v>1653.2962962962963</v>
      </c>
      <c r="AZ3">
        <v>1437.8888888888889</v>
      </c>
      <c r="BA3">
        <v>21.481481481481481</v>
      </c>
      <c r="BB3">
        <v>1961.4814814814815</v>
      </c>
      <c r="BC3">
        <v>143580.37037037036</v>
      </c>
      <c r="BD3">
        <v>-323.44444444444446</v>
      </c>
      <c r="BE3">
        <v>-298.2962962962963</v>
      </c>
      <c r="BF3">
        <v>0</v>
      </c>
      <c r="BG3">
        <v>-621.74074074074076</v>
      </c>
      <c r="BH3">
        <v>0</v>
      </c>
      <c r="BI3">
        <v>7588.0370370370374</v>
      </c>
      <c r="BJ3">
        <v>41183.629629629628</v>
      </c>
      <c r="BK3">
        <v>51050.296296296299</v>
      </c>
      <c r="BL3">
        <v>944.85185185185185</v>
      </c>
      <c r="BM3">
        <v>38.74074074074074</v>
      </c>
      <c r="BN3">
        <v>14562.925925925925</v>
      </c>
      <c r="BO3">
        <v>2122.8518518518517</v>
      </c>
      <c r="BP3">
        <v>1139.6666666666667</v>
      </c>
      <c r="BQ3">
        <v>122706.25925925926</v>
      </c>
      <c r="BR3">
        <v>20874.111111111109</v>
      </c>
      <c r="BS3">
        <v>29298.629629629631</v>
      </c>
      <c r="BT3">
        <v>0</v>
      </c>
      <c r="BU3">
        <v>50172.740740740737</v>
      </c>
      <c r="BV3">
        <v>323615.62962962961</v>
      </c>
      <c r="BW3">
        <v>10885.185185185184</v>
      </c>
      <c r="BX3">
        <v>204.03703703703704</v>
      </c>
      <c r="BY3">
        <v>0</v>
      </c>
      <c r="BZ3">
        <v>6602.1851851851852</v>
      </c>
      <c r="CA3">
        <v>5302.1851851851852</v>
      </c>
      <c r="CB3">
        <v>961.81481481481478</v>
      </c>
      <c r="CC3">
        <v>68481.481481481474</v>
      </c>
      <c r="CD3" t="s">
        <v>202</v>
      </c>
      <c r="CE3">
        <v>2.3703703703703702</v>
      </c>
      <c r="CF3">
        <v>23.538606541203315</v>
      </c>
      <c r="CG3">
        <v>1.5185185185185186</v>
      </c>
    </row>
    <row r="4" spans="1:85" x14ac:dyDescent="0.2">
      <c r="A4" s="3" t="s">
        <v>212</v>
      </c>
      <c r="B4" s="3">
        <v>30.754933193007325</v>
      </c>
      <c r="C4" s="3">
        <v>258.97874999999993</v>
      </c>
      <c r="D4" s="3">
        <v>16</v>
      </c>
      <c r="E4" s="3">
        <v>0</v>
      </c>
      <c r="F4" s="3">
        <v>60564.75</v>
      </c>
      <c r="G4" s="3">
        <v>58544.4375</v>
      </c>
      <c r="H4" s="3">
        <v>-19.625</v>
      </c>
      <c r="I4" s="3">
        <v>2313.3125</v>
      </c>
      <c r="J4" s="3">
        <v>1149.4375</v>
      </c>
      <c r="K4" s="3">
        <v>0</v>
      </c>
      <c r="L4" s="3">
        <v>32.8125</v>
      </c>
      <c r="M4" s="3">
        <v>20565.3125</v>
      </c>
      <c r="N4" s="3">
        <v>50342.375</v>
      </c>
      <c r="O4" s="3">
        <v>15670.1875</v>
      </c>
      <c r="P4" s="3">
        <v>116.25</v>
      </c>
      <c r="Q4" s="3">
        <v>209279.3125</v>
      </c>
      <c r="R4" s="3">
        <v>22191.1875</v>
      </c>
      <c r="S4" s="3">
        <v>11658.1875</v>
      </c>
      <c r="T4" s="3">
        <v>8165.3125</v>
      </c>
      <c r="U4" s="3">
        <v>10030.8125</v>
      </c>
      <c r="V4" s="3">
        <v>1305.5625</v>
      </c>
      <c r="W4" s="3">
        <v>12174.375</v>
      </c>
      <c r="X4" s="3">
        <v>807.75</v>
      </c>
      <c r="Y4" s="3">
        <v>1266.1875</v>
      </c>
      <c r="Z4" s="3">
        <v>810.1875</v>
      </c>
      <c r="AA4" s="3">
        <v>67599.375</v>
      </c>
      <c r="AB4" s="3">
        <v>141679.875</v>
      </c>
      <c r="AC4" s="3">
        <v>6371.3125</v>
      </c>
      <c r="AD4" s="3">
        <v>7560.6875</v>
      </c>
      <c r="AE4" s="3">
        <v>5839.9375</v>
      </c>
      <c r="AF4" s="3">
        <v>16422.6875</v>
      </c>
      <c r="AG4" s="3">
        <v>4843.375</v>
      </c>
      <c r="AH4" s="3">
        <v>2039.5625</v>
      </c>
      <c r="AI4" s="3">
        <v>8394.1875</v>
      </c>
      <c r="AJ4" s="3">
        <v>4963.5625</v>
      </c>
      <c r="AK4" s="3">
        <v>0</v>
      </c>
      <c r="AL4" s="3">
        <v>744.75</v>
      </c>
      <c r="AM4" s="3">
        <v>4390.6875</v>
      </c>
      <c r="AN4" s="3">
        <v>7829.25</v>
      </c>
      <c r="AO4" s="3">
        <v>2187.75</v>
      </c>
      <c r="AP4" s="3">
        <v>72397.9375</v>
      </c>
      <c r="AQ4" s="3">
        <v>69282.0625</v>
      </c>
      <c r="AR4" s="3">
        <v>7124.875</v>
      </c>
      <c r="AS4" s="3">
        <v>6853.5625</v>
      </c>
      <c r="AT4" s="3">
        <v>1691.75</v>
      </c>
      <c r="AU4" s="3">
        <v>209163.0625</v>
      </c>
      <c r="AV4" s="3">
        <v>19690.6875</v>
      </c>
      <c r="AW4" s="3">
        <v>2500.5</v>
      </c>
      <c r="AX4" s="3">
        <v>4318</v>
      </c>
      <c r="AY4" s="3">
        <v>7340.1875</v>
      </c>
      <c r="AZ4" s="3">
        <v>1305.5625</v>
      </c>
      <c r="BA4" s="3">
        <v>0</v>
      </c>
      <c r="BB4" s="3">
        <v>2073.9375</v>
      </c>
      <c r="BC4" s="3">
        <v>141563.625</v>
      </c>
      <c r="BD4" s="3">
        <v>70</v>
      </c>
      <c r="BE4" s="3">
        <v>153.25</v>
      </c>
      <c r="BF4" s="3">
        <v>0</v>
      </c>
      <c r="BG4" s="3">
        <v>223.25</v>
      </c>
      <c r="BH4" s="3">
        <v>0</v>
      </c>
      <c r="BI4" s="3">
        <v>2992.25</v>
      </c>
      <c r="BJ4" s="3">
        <v>40588.625</v>
      </c>
      <c r="BK4" s="3">
        <v>44391.0625</v>
      </c>
      <c r="BL4" s="3">
        <v>1357.5</v>
      </c>
      <c r="BM4" s="3">
        <v>682.0625</v>
      </c>
      <c r="BN4" s="3">
        <v>14229.5625</v>
      </c>
      <c r="BO4" s="3">
        <v>871.0625</v>
      </c>
      <c r="BP4" s="3">
        <v>906.5</v>
      </c>
      <c r="BQ4" s="3">
        <v>114287.875</v>
      </c>
      <c r="BR4" s="3">
        <v>27275.8125</v>
      </c>
      <c r="BS4" s="3">
        <v>28106</v>
      </c>
      <c r="BT4" s="3">
        <v>0</v>
      </c>
      <c r="BU4" s="3">
        <v>55381.8125</v>
      </c>
      <c r="BV4" s="3">
        <v>288501.8125</v>
      </c>
      <c r="BW4" s="3">
        <v>8875.9375</v>
      </c>
      <c r="BX4" s="3">
        <v>102.625</v>
      </c>
      <c r="BY4" s="3">
        <v>0</v>
      </c>
      <c r="BZ4" s="3">
        <v>7400.3125</v>
      </c>
      <c r="CA4" s="3">
        <v>4148.875</v>
      </c>
      <c r="CB4" s="3">
        <v>921.625</v>
      </c>
      <c r="CC4" s="3">
        <v>65109</v>
      </c>
      <c r="CD4" s="3" t="s">
        <v>203</v>
      </c>
      <c r="CE4" s="3">
        <v>2.625</v>
      </c>
      <c r="CF4" s="3">
        <v>64.023587184533667</v>
      </c>
      <c r="CG4" s="3">
        <v>1.375</v>
      </c>
    </row>
    <row r="5" spans="1:85" x14ac:dyDescent="0.2">
      <c r="A5" s="5" t="s">
        <v>252</v>
      </c>
      <c r="B5" t="s">
        <v>253</v>
      </c>
    </row>
    <row r="6" spans="1:85" x14ac:dyDescent="0.2">
      <c r="A6" s="3" t="s">
        <v>204</v>
      </c>
      <c r="B6">
        <v>39.620739624746868</v>
      </c>
      <c r="C6">
        <v>325.33900000000006</v>
      </c>
      <c r="D6">
        <v>10</v>
      </c>
      <c r="E6">
        <v>0</v>
      </c>
      <c r="F6">
        <v>4143.3</v>
      </c>
      <c r="G6">
        <v>35140.800000000003</v>
      </c>
      <c r="H6">
        <v>40</v>
      </c>
      <c r="I6">
        <v>0</v>
      </c>
      <c r="J6">
        <v>0</v>
      </c>
      <c r="K6">
        <v>0</v>
      </c>
      <c r="L6">
        <v>1077.7</v>
      </c>
      <c r="M6">
        <v>13553</v>
      </c>
      <c r="N6">
        <v>32424.3</v>
      </c>
      <c r="O6">
        <v>11882.6</v>
      </c>
      <c r="P6">
        <v>0</v>
      </c>
      <c r="Q6">
        <v>98261.7</v>
      </c>
      <c r="R6">
        <v>5782.8</v>
      </c>
      <c r="S6">
        <v>2165.1999999999998</v>
      </c>
      <c r="T6">
        <v>3732.7</v>
      </c>
      <c r="U6">
        <v>5721.3</v>
      </c>
      <c r="V6">
        <v>99.3</v>
      </c>
      <c r="W6">
        <v>1671</v>
      </c>
      <c r="X6">
        <v>187</v>
      </c>
      <c r="Y6">
        <v>115.5</v>
      </c>
      <c r="Z6">
        <v>2923.9</v>
      </c>
      <c r="AA6">
        <v>19474.8</v>
      </c>
      <c r="AB6">
        <v>78786.899999999994</v>
      </c>
      <c r="AC6">
        <v>2583.1</v>
      </c>
      <c r="AD6">
        <v>3604.1</v>
      </c>
      <c r="AE6">
        <v>2703.1</v>
      </c>
      <c r="AF6">
        <v>6315.3</v>
      </c>
      <c r="AG6">
        <v>1516.4</v>
      </c>
      <c r="AH6">
        <v>1093.5999999999999</v>
      </c>
      <c r="AI6">
        <v>6455.9</v>
      </c>
      <c r="AJ6">
        <v>3926.1</v>
      </c>
      <c r="AK6">
        <v>0</v>
      </c>
      <c r="AL6">
        <v>490.8</v>
      </c>
      <c r="AM6">
        <v>3130.8</v>
      </c>
      <c r="AN6">
        <v>4862.7</v>
      </c>
      <c r="AO6">
        <v>846.7</v>
      </c>
      <c r="AP6">
        <v>40452.5</v>
      </c>
      <c r="AQ6">
        <v>38334.5</v>
      </c>
      <c r="AR6">
        <v>3234.4</v>
      </c>
      <c r="AS6">
        <v>7089.1</v>
      </c>
      <c r="AT6">
        <v>1559.1</v>
      </c>
      <c r="AU6">
        <v>98261.7</v>
      </c>
      <c r="AV6">
        <v>5782.8</v>
      </c>
      <c r="AW6">
        <v>0</v>
      </c>
      <c r="AX6">
        <v>593.1</v>
      </c>
      <c r="AY6">
        <v>1572.1</v>
      </c>
      <c r="AZ6">
        <v>99.3</v>
      </c>
      <c r="BA6">
        <v>0</v>
      </c>
      <c r="BB6">
        <v>302.5</v>
      </c>
      <c r="BC6">
        <v>78786.899999999994</v>
      </c>
      <c r="BD6">
        <v>225</v>
      </c>
      <c r="BE6">
        <v>-1929</v>
      </c>
      <c r="BF6">
        <v>0</v>
      </c>
      <c r="BG6">
        <v>-1704</v>
      </c>
      <c r="BH6">
        <v>0</v>
      </c>
      <c r="BI6">
        <v>0</v>
      </c>
      <c r="BJ6">
        <v>32534.799999999999</v>
      </c>
      <c r="BK6">
        <v>35458.699999999997</v>
      </c>
      <c r="BL6">
        <v>1083.5999999999999</v>
      </c>
      <c r="BM6">
        <v>10</v>
      </c>
      <c r="BN6">
        <v>10360.299999999999</v>
      </c>
      <c r="BO6">
        <v>1322.1</v>
      </c>
      <c r="BP6">
        <v>470</v>
      </c>
      <c r="BQ6">
        <v>74763.100000000006</v>
      </c>
      <c r="BR6">
        <v>4023.8</v>
      </c>
      <c r="BS6">
        <v>24167.4</v>
      </c>
      <c r="BT6">
        <v>0</v>
      </c>
      <c r="BU6">
        <v>28191.200000000001</v>
      </c>
      <c r="BV6">
        <v>118172.7</v>
      </c>
      <c r="BW6">
        <v>4747.8</v>
      </c>
      <c r="BX6">
        <v>1036.5</v>
      </c>
      <c r="BY6">
        <v>0</v>
      </c>
      <c r="BZ6">
        <v>2636.2</v>
      </c>
      <c r="CA6">
        <v>1908.1</v>
      </c>
      <c r="CB6">
        <v>768.7</v>
      </c>
      <c r="CC6">
        <v>36837.699999999997</v>
      </c>
      <c r="CD6" t="s">
        <v>205</v>
      </c>
      <c r="CE6">
        <v>2.4</v>
      </c>
      <c r="CF6">
        <v>72.739802242172487</v>
      </c>
      <c r="CG6">
        <v>1.5</v>
      </c>
    </row>
    <row r="7" spans="1:85" x14ac:dyDescent="0.2">
      <c r="A7" s="3" t="s">
        <v>206</v>
      </c>
      <c r="B7">
        <v>27.462923467208711</v>
      </c>
      <c r="C7">
        <v>193.65653846153842</v>
      </c>
      <c r="D7">
        <v>26</v>
      </c>
      <c r="E7">
        <v>0</v>
      </c>
      <c r="F7">
        <v>16747.5</v>
      </c>
      <c r="G7">
        <v>3954.6538461538462</v>
      </c>
      <c r="H7">
        <v>0</v>
      </c>
      <c r="I7">
        <v>116823.84615384616</v>
      </c>
      <c r="J7">
        <v>415.46153846153845</v>
      </c>
      <c r="K7">
        <v>0</v>
      </c>
      <c r="L7">
        <v>42688.576923076922</v>
      </c>
      <c r="M7">
        <v>196.80769230769232</v>
      </c>
      <c r="N7">
        <v>31588.423076923078</v>
      </c>
      <c r="O7">
        <v>36889.038461538461</v>
      </c>
      <c r="P7">
        <v>7798.2692307692305</v>
      </c>
      <c r="Q7">
        <v>257102.61538461538</v>
      </c>
      <c r="R7">
        <v>5451.5384615384619</v>
      </c>
      <c r="S7">
        <v>921.46153846153845</v>
      </c>
      <c r="T7">
        <v>1046.6538461538462</v>
      </c>
      <c r="U7">
        <v>1582.6153846153845</v>
      </c>
      <c r="V7">
        <v>9989.461538461539</v>
      </c>
      <c r="W7">
        <v>30652.692307692309</v>
      </c>
      <c r="X7">
        <v>18768</v>
      </c>
      <c r="Y7">
        <v>5392.5</v>
      </c>
      <c r="Z7">
        <v>2297.8461538461538</v>
      </c>
      <c r="AA7">
        <v>73804.923076923078</v>
      </c>
      <c r="AB7">
        <v>183297.69230769231</v>
      </c>
      <c r="AC7">
        <v>11271.076923076924</v>
      </c>
      <c r="AD7">
        <v>17468.653846153848</v>
      </c>
      <c r="AE7">
        <v>14291.307692307691</v>
      </c>
      <c r="AF7">
        <v>32549.807692307691</v>
      </c>
      <c r="AG7">
        <v>8201</v>
      </c>
      <c r="AH7">
        <v>1540.7307692307693</v>
      </c>
      <c r="AI7">
        <v>9963.2307692307695</v>
      </c>
      <c r="AJ7">
        <v>5857.1153846153848</v>
      </c>
      <c r="AK7">
        <v>0</v>
      </c>
      <c r="AL7">
        <v>1556.1538461538462</v>
      </c>
      <c r="AM7">
        <v>5479.5384615384619</v>
      </c>
      <c r="AN7">
        <v>9527.1923076923085</v>
      </c>
      <c r="AO7">
        <v>4562.4230769230771</v>
      </c>
      <c r="AP7">
        <v>124566.26923076923</v>
      </c>
      <c r="AQ7">
        <v>58731.307692307695</v>
      </c>
      <c r="AR7">
        <v>32148.538461538461</v>
      </c>
      <c r="AS7">
        <v>1621.7307692307693</v>
      </c>
      <c r="AT7">
        <v>3118.7692307692309</v>
      </c>
      <c r="AU7">
        <v>249304.34615384616</v>
      </c>
      <c r="AV7">
        <v>3292.4230769230771</v>
      </c>
      <c r="AW7">
        <v>2159.1153846153848</v>
      </c>
      <c r="AX7">
        <v>187.15384615384616</v>
      </c>
      <c r="AY7">
        <v>734.30769230769226</v>
      </c>
      <c r="AZ7">
        <v>9272.5</v>
      </c>
      <c r="BA7">
        <v>716.96153846153845</v>
      </c>
      <c r="BB7">
        <v>24160.5</v>
      </c>
      <c r="BC7">
        <v>175499.42307692306</v>
      </c>
      <c r="BD7">
        <v>-436.15384615384613</v>
      </c>
      <c r="BE7">
        <v>-13.26923076923077</v>
      </c>
      <c r="BF7">
        <v>0</v>
      </c>
      <c r="BG7">
        <v>-449.42307692307691</v>
      </c>
      <c r="BH7">
        <v>0</v>
      </c>
      <c r="BI7">
        <v>8196.038461538461</v>
      </c>
      <c r="BJ7">
        <v>38392.653846153844</v>
      </c>
      <c r="BK7">
        <v>48886.538461538461</v>
      </c>
      <c r="BL7">
        <v>865.96153846153845</v>
      </c>
      <c r="BM7">
        <v>674.76923076923072</v>
      </c>
      <c r="BN7">
        <v>33227.961538461539</v>
      </c>
      <c r="BO7">
        <v>2629.5</v>
      </c>
      <c r="BP7">
        <v>1925.1923076923076</v>
      </c>
      <c r="BQ7">
        <v>181584.73076923078</v>
      </c>
      <c r="BR7">
        <v>-6085.4615384615381</v>
      </c>
      <c r="BS7">
        <v>24280.461538461539</v>
      </c>
      <c r="BT7">
        <v>592.30769230769226</v>
      </c>
      <c r="BU7">
        <v>17602.692307692309</v>
      </c>
      <c r="BV7">
        <v>276640.84615384613</v>
      </c>
      <c r="BW7">
        <v>10906.653846153846</v>
      </c>
      <c r="BX7">
        <v>484.53846153846155</v>
      </c>
      <c r="BY7">
        <v>0</v>
      </c>
      <c r="BZ7">
        <v>8693.7692307692305</v>
      </c>
      <c r="CA7">
        <v>15336.115384615385</v>
      </c>
      <c r="CB7">
        <v>1448.3461538461538</v>
      </c>
      <c r="CC7">
        <v>63925.307692307695</v>
      </c>
      <c r="CD7" t="s">
        <v>207</v>
      </c>
      <c r="CE7">
        <v>2.6538461538461537</v>
      </c>
      <c r="CF7">
        <v>2.4725087997664255</v>
      </c>
      <c r="CG7">
        <v>1.5769230769230769</v>
      </c>
    </row>
    <row r="8" spans="1:85" x14ac:dyDescent="0.2">
      <c r="A8" s="3" t="s">
        <v>208</v>
      </c>
      <c r="B8">
        <v>20.626636153566064</v>
      </c>
      <c r="C8">
        <v>197.73499999999999</v>
      </c>
      <c r="D8">
        <v>8</v>
      </c>
      <c r="E8">
        <v>0</v>
      </c>
      <c r="F8">
        <v>29107.625</v>
      </c>
      <c r="G8">
        <v>6040.125</v>
      </c>
      <c r="H8">
        <v>0</v>
      </c>
      <c r="I8">
        <v>113246.5</v>
      </c>
      <c r="J8">
        <v>68032.5</v>
      </c>
      <c r="K8">
        <v>0</v>
      </c>
      <c r="L8">
        <v>28797.375</v>
      </c>
      <c r="M8">
        <v>875.75</v>
      </c>
      <c r="N8">
        <v>36081</v>
      </c>
      <c r="O8">
        <v>21538.125</v>
      </c>
      <c r="P8">
        <v>0</v>
      </c>
      <c r="Q8">
        <v>303719</v>
      </c>
      <c r="R8">
        <v>8162.875</v>
      </c>
      <c r="S8">
        <v>954</v>
      </c>
      <c r="T8">
        <v>2092.625</v>
      </c>
      <c r="U8">
        <v>2661.625</v>
      </c>
      <c r="V8">
        <v>16383</v>
      </c>
      <c r="W8">
        <v>34392.125</v>
      </c>
      <c r="X8">
        <v>16825</v>
      </c>
      <c r="Y8">
        <v>3973</v>
      </c>
      <c r="Z8">
        <v>4011.125</v>
      </c>
      <c r="AA8">
        <v>85444.25</v>
      </c>
      <c r="AB8">
        <v>218274.75</v>
      </c>
      <c r="AC8">
        <v>8083</v>
      </c>
      <c r="AD8">
        <v>20098.75</v>
      </c>
      <c r="AE8">
        <v>14215</v>
      </c>
      <c r="AF8">
        <v>34684.875</v>
      </c>
      <c r="AG8">
        <v>14915.875</v>
      </c>
      <c r="AH8">
        <v>1072.875</v>
      </c>
      <c r="AI8">
        <v>13546.625</v>
      </c>
      <c r="AJ8">
        <v>7193.625</v>
      </c>
      <c r="AK8">
        <v>0</v>
      </c>
      <c r="AL8">
        <v>993.75</v>
      </c>
      <c r="AM8">
        <v>5347.625</v>
      </c>
      <c r="AN8">
        <v>9939.5</v>
      </c>
      <c r="AO8">
        <v>11012.25</v>
      </c>
      <c r="AP8">
        <v>145115</v>
      </c>
      <c r="AQ8">
        <v>73160</v>
      </c>
      <c r="AR8">
        <v>15277.5</v>
      </c>
      <c r="AS8">
        <v>3319.5</v>
      </c>
      <c r="AT8">
        <v>2941.125</v>
      </c>
      <c r="AU8">
        <v>303719</v>
      </c>
      <c r="AV8">
        <v>5893.5</v>
      </c>
      <c r="AW8">
        <v>2269.375</v>
      </c>
      <c r="AX8">
        <v>255.875</v>
      </c>
      <c r="AY8">
        <v>698.125</v>
      </c>
      <c r="AZ8">
        <v>13482.125</v>
      </c>
      <c r="BA8">
        <v>2900.875</v>
      </c>
      <c r="BB8">
        <v>20798</v>
      </c>
      <c r="BC8">
        <v>218274.75</v>
      </c>
      <c r="BD8">
        <v>0</v>
      </c>
      <c r="BE8">
        <v>-127.5</v>
      </c>
      <c r="BF8">
        <v>0</v>
      </c>
      <c r="BG8">
        <v>-127.5</v>
      </c>
      <c r="BH8">
        <v>0</v>
      </c>
      <c r="BI8">
        <v>6557.875</v>
      </c>
      <c r="BJ8">
        <v>34902.75</v>
      </c>
      <c r="BK8">
        <v>45471.75</v>
      </c>
      <c r="BL8">
        <v>986.375</v>
      </c>
      <c r="BM8">
        <v>86.5</v>
      </c>
      <c r="BN8">
        <v>31005.125</v>
      </c>
      <c r="BO8">
        <v>3216.25</v>
      </c>
      <c r="BP8">
        <v>1250.25</v>
      </c>
      <c r="BQ8">
        <v>188411.625</v>
      </c>
      <c r="BR8">
        <v>29863.25</v>
      </c>
      <c r="BS8">
        <v>24645.5</v>
      </c>
      <c r="BT8">
        <v>0</v>
      </c>
      <c r="BU8">
        <v>54508.75</v>
      </c>
      <c r="BV8">
        <v>303287</v>
      </c>
      <c r="BW8">
        <v>7676.625</v>
      </c>
      <c r="BX8">
        <v>595.625</v>
      </c>
      <c r="BY8">
        <v>0</v>
      </c>
      <c r="BZ8">
        <v>9824.5</v>
      </c>
      <c r="CA8">
        <v>5221.25</v>
      </c>
      <c r="CB8">
        <v>1325.375</v>
      </c>
      <c r="CC8">
        <v>67231.375</v>
      </c>
      <c r="CD8" t="s">
        <v>209</v>
      </c>
      <c r="CE8">
        <v>2.625</v>
      </c>
      <c r="CF8">
        <v>1.1673912652997533</v>
      </c>
      <c r="CG8">
        <v>1.5</v>
      </c>
    </row>
    <row r="9" spans="1:85" x14ac:dyDescent="0.2">
      <c r="A9" s="3" t="s">
        <v>214</v>
      </c>
      <c r="B9">
        <v>23.451782709166036</v>
      </c>
      <c r="C9">
        <v>175.6709523809524</v>
      </c>
      <c r="D9">
        <v>21</v>
      </c>
      <c r="E9">
        <v>19332.047619047618</v>
      </c>
      <c r="F9">
        <v>97157.238095238092</v>
      </c>
      <c r="G9">
        <v>16531.523809523809</v>
      </c>
      <c r="H9">
        <v>184.1904761904762</v>
      </c>
      <c r="I9">
        <v>50050.904761904763</v>
      </c>
      <c r="J9">
        <v>2212.1428571428573</v>
      </c>
      <c r="K9">
        <v>0</v>
      </c>
      <c r="L9">
        <v>8026.0952380952385</v>
      </c>
      <c r="M9">
        <v>3082.7619047619046</v>
      </c>
      <c r="N9">
        <v>35730.047619047618</v>
      </c>
      <c r="O9">
        <v>9884.9523809523816</v>
      </c>
      <c r="P9">
        <v>316.33333333333331</v>
      </c>
      <c r="Q9">
        <v>242508.14285714287</v>
      </c>
      <c r="R9">
        <v>28630.809523809523</v>
      </c>
      <c r="S9">
        <v>5934.5238095238092</v>
      </c>
      <c r="T9">
        <v>5312.1904761904761</v>
      </c>
      <c r="U9">
        <v>6494.5238095238092</v>
      </c>
      <c r="V9">
        <v>6151.4761904761908</v>
      </c>
      <c r="W9">
        <v>24144.190476190477</v>
      </c>
      <c r="X9">
        <v>8907.5714285714294</v>
      </c>
      <c r="Y9">
        <v>2957.4761904761904</v>
      </c>
      <c r="Z9">
        <v>1220.6666666666667</v>
      </c>
      <c r="AA9">
        <v>88532.761904761908</v>
      </c>
      <c r="AB9">
        <v>153975.47619047618</v>
      </c>
      <c r="AC9">
        <v>6120.5238095238092</v>
      </c>
      <c r="AD9">
        <v>12978.095238095239</v>
      </c>
      <c r="AE9">
        <v>9440.0952380952385</v>
      </c>
      <c r="AF9">
        <v>28250.095238095237</v>
      </c>
      <c r="AG9">
        <v>4965.333333333333</v>
      </c>
      <c r="AH9">
        <v>2036.3333333333333</v>
      </c>
      <c r="AI9">
        <v>9787.7619047619046</v>
      </c>
      <c r="AJ9">
        <v>3588.2380952380954</v>
      </c>
      <c r="AK9">
        <v>0</v>
      </c>
      <c r="AL9">
        <v>678.38095238095241</v>
      </c>
      <c r="AM9">
        <v>4616.3809523809523</v>
      </c>
      <c r="AN9">
        <v>7059.9047619047615</v>
      </c>
      <c r="AO9">
        <v>6300.1428571428569</v>
      </c>
      <c r="AP9">
        <v>97042.28571428571</v>
      </c>
      <c r="AQ9">
        <v>56933.238095238092</v>
      </c>
      <c r="AR9">
        <v>4894.4285714285716</v>
      </c>
      <c r="AS9">
        <v>2784.3809523809523</v>
      </c>
      <c r="AT9">
        <v>2206.1428571428573</v>
      </c>
      <c r="AU9">
        <v>242191.80952380953</v>
      </c>
      <c r="AV9">
        <v>17071.380952380954</v>
      </c>
      <c r="AW9">
        <v>11559.428571428571</v>
      </c>
      <c r="AX9">
        <v>4367.1904761904761</v>
      </c>
      <c r="AY9">
        <v>1567.3333333333333</v>
      </c>
      <c r="AZ9">
        <v>5102.8571428571431</v>
      </c>
      <c r="BA9">
        <v>1048.6190476190477</v>
      </c>
      <c r="BB9">
        <v>11865.047619047618</v>
      </c>
      <c r="BC9">
        <v>153659.14285714287</v>
      </c>
      <c r="BD9">
        <v>605.19047619047615</v>
      </c>
      <c r="BE9">
        <v>-72.952380952380949</v>
      </c>
      <c r="BF9">
        <v>0</v>
      </c>
      <c r="BG9">
        <v>532.23809523809518</v>
      </c>
      <c r="BH9">
        <v>0</v>
      </c>
      <c r="BI9">
        <v>5618.666666666667</v>
      </c>
      <c r="BJ9">
        <v>39866.380952380954</v>
      </c>
      <c r="BK9">
        <v>46705.714285714283</v>
      </c>
      <c r="BL9">
        <v>1887.9047619047619</v>
      </c>
      <c r="BM9">
        <v>148.42857142857142</v>
      </c>
      <c r="BN9">
        <v>20496.619047619046</v>
      </c>
      <c r="BO9">
        <v>2946.6666666666665</v>
      </c>
      <c r="BP9">
        <v>1614.4761904761904</v>
      </c>
      <c r="BQ9">
        <v>144698.38095238095</v>
      </c>
      <c r="BR9">
        <v>8960.8571428571431</v>
      </c>
      <c r="BS9">
        <v>24432.523809523809</v>
      </c>
      <c r="BT9">
        <v>0</v>
      </c>
      <c r="BU9">
        <v>33393.380952380954</v>
      </c>
      <c r="BV9">
        <v>390251.09523809527</v>
      </c>
      <c r="BW9">
        <v>14058.523809523809</v>
      </c>
      <c r="BX9">
        <v>764.38095238095241</v>
      </c>
      <c r="BY9">
        <v>0</v>
      </c>
      <c r="BZ9">
        <v>7586.0952380952385</v>
      </c>
      <c r="CA9">
        <v>4068.5238095238096</v>
      </c>
      <c r="CB9">
        <v>1086.2857142857142</v>
      </c>
      <c r="CC9">
        <v>52329.380952380954</v>
      </c>
      <c r="CD9" t="s">
        <v>213</v>
      </c>
      <c r="CE9">
        <v>2.5714285714285716</v>
      </c>
      <c r="CF9">
        <v>9.5916613718402477</v>
      </c>
      <c r="CG9">
        <v>1.2857142857142858</v>
      </c>
    </row>
    <row r="10" spans="1:85" x14ac:dyDescent="0.2">
      <c r="A10" s="46" t="s">
        <v>120</v>
      </c>
      <c r="B10" s="46" t="s">
        <v>121</v>
      </c>
      <c r="C10" s="46" t="s">
        <v>217</v>
      </c>
      <c r="D10" s="46" t="s">
        <v>123</v>
      </c>
      <c r="E10" s="46" t="s">
        <v>218</v>
      </c>
      <c r="F10" s="46" t="s">
        <v>219</v>
      </c>
      <c r="G10" s="46" t="s">
        <v>220</v>
      </c>
      <c r="H10" s="46" t="s">
        <v>221</v>
      </c>
      <c r="I10" s="46" t="s">
        <v>222</v>
      </c>
      <c r="J10" s="46" t="s">
        <v>223</v>
      </c>
      <c r="K10" s="46" t="s">
        <v>224</v>
      </c>
      <c r="L10" s="46" t="s">
        <v>225</v>
      </c>
      <c r="M10" s="46" t="s">
        <v>226</v>
      </c>
      <c r="N10" s="46" t="s">
        <v>227</v>
      </c>
      <c r="O10" s="46" t="s">
        <v>228</v>
      </c>
      <c r="P10" s="46" t="s">
        <v>229</v>
      </c>
      <c r="Q10" s="46" t="s">
        <v>230</v>
      </c>
      <c r="R10" s="46" t="s">
        <v>231</v>
      </c>
      <c r="S10" s="46" t="s">
        <v>163</v>
      </c>
      <c r="T10" s="46" t="s">
        <v>232</v>
      </c>
      <c r="U10" s="46" t="s">
        <v>233</v>
      </c>
      <c r="V10" s="46" t="s">
        <v>234</v>
      </c>
      <c r="W10" s="46" t="s">
        <v>197</v>
      </c>
      <c r="X10" s="46" t="s">
        <v>235</v>
      </c>
      <c r="Y10" s="46" t="s">
        <v>236</v>
      </c>
      <c r="Z10" s="46" t="s">
        <v>237</v>
      </c>
      <c r="AA10" s="46" t="s">
        <v>238</v>
      </c>
      <c r="AB10" s="46" t="s">
        <v>239</v>
      </c>
      <c r="AC10" s="46" t="s">
        <v>68</v>
      </c>
      <c r="AD10" s="46" t="s">
        <v>240</v>
      </c>
      <c r="AE10" s="46" t="s">
        <v>241</v>
      </c>
      <c r="AF10" s="46" t="s">
        <v>242</v>
      </c>
      <c r="AG10" s="46" t="s">
        <v>243</v>
      </c>
      <c r="AH10" s="46" t="s">
        <v>244</v>
      </c>
      <c r="AI10" s="46" t="s">
        <v>245</v>
      </c>
      <c r="AJ10" s="46" t="s">
        <v>195</v>
      </c>
      <c r="AK10" s="46" t="s">
        <v>246</v>
      </c>
      <c r="AL10" s="46" t="s">
        <v>198</v>
      </c>
      <c r="AM10" s="46" t="s">
        <v>247</v>
      </c>
      <c r="AN10" s="46" t="s">
        <v>248</v>
      </c>
      <c r="AO10" s="46" t="s">
        <v>249</v>
      </c>
      <c r="AP10" s="46" t="s">
        <v>250</v>
      </c>
      <c r="AQ10" s="46" t="s">
        <v>251</v>
      </c>
    </row>
    <row r="11" spans="1:85" x14ac:dyDescent="0.2">
      <c r="A11" t="s">
        <v>199</v>
      </c>
      <c r="B11">
        <v>21.586061597447696</v>
      </c>
      <c r="C11">
        <v>213.31583333333333</v>
      </c>
      <c r="D11">
        <v>12</v>
      </c>
      <c r="E11">
        <v>2015</v>
      </c>
      <c r="F11">
        <v>0.54166666666666663</v>
      </c>
      <c r="G11">
        <v>4.8841666666666663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8.3583333333333325</v>
      </c>
      <c r="P11">
        <v>0.70000000000000007</v>
      </c>
      <c r="Q11">
        <v>82.046666666666667</v>
      </c>
      <c r="R11">
        <v>100.31583333333333</v>
      </c>
      <c r="S11">
        <v>47.82500000000001</v>
      </c>
      <c r="T11">
        <v>244.67166666666671</v>
      </c>
      <c r="U11">
        <v>213.31583333333333</v>
      </c>
      <c r="V11">
        <v>207.89000000000001</v>
      </c>
      <c r="W11">
        <v>11.531832393904788</v>
      </c>
      <c r="X11">
        <v>203.75</v>
      </c>
      <c r="Y11">
        <v>14.875</v>
      </c>
      <c r="Z11">
        <v>27.180833333333336</v>
      </c>
      <c r="AA11">
        <v>62.625</v>
      </c>
      <c r="AB11">
        <v>148</v>
      </c>
      <c r="AC11">
        <v>168.16666666666666</v>
      </c>
      <c r="AD11">
        <v>201.495</v>
      </c>
      <c r="AE11">
        <v>0</v>
      </c>
      <c r="AF11">
        <v>326.8605</v>
      </c>
      <c r="AG11">
        <v>27.259766666666668</v>
      </c>
      <c r="AH11">
        <v>354.12026666666662</v>
      </c>
      <c r="AI11">
        <v>1.7034021197107441</v>
      </c>
      <c r="AJ11" t="s">
        <v>200</v>
      </c>
      <c r="AK11">
        <v>42460</v>
      </c>
      <c r="AL11">
        <v>1.8333333333333333</v>
      </c>
      <c r="AM11">
        <v>45.916666666666664</v>
      </c>
      <c r="AN11">
        <v>279.72916666666669</v>
      </c>
      <c r="AO11">
        <v>11.531832393904788</v>
      </c>
      <c r="AP11">
        <v>4249.4431999999997</v>
      </c>
      <c r="AQ11">
        <v>2494.6800000000003</v>
      </c>
    </row>
    <row r="12" spans="1:85" x14ac:dyDescent="0.2">
      <c r="A12" s="3" t="s">
        <v>201</v>
      </c>
      <c r="B12">
        <v>34.793162663928534</v>
      </c>
      <c r="C12">
        <v>167.31370370370371</v>
      </c>
      <c r="D12">
        <v>27</v>
      </c>
      <c r="E12">
        <v>2015</v>
      </c>
      <c r="F12">
        <v>0</v>
      </c>
      <c r="G12">
        <v>3.7855555555555558</v>
      </c>
      <c r="H12">
        <v>0.59851851851851856</v>
      </c>
      <c r="I12">
        <v>0</v>
      </c>
      <c r="J12">
        <v>0</v>
      </c>
      <c r="K12">
        <v>0</v>
      </c>
      <c r="L12">
        <v>0</v>
      </c>
      <c r="M12">
        <v>2.7592592592592591</v>
      </c>
      <c r="N12">
        <v>0</v>
      </c>
      <c r="O12">
        <v>1.9925925925925925</v>
      </c>
      <c r="P12">
        <v>1.7329629629629633</v>
      </c>
      <c r="Q12">
        <v>41.85407407407407</v>
      </c>
      <c r="R12">
        <v>99.07962962962965</v>
      </c>
      <c r="S12">
        <v>57.408518518518513</v>
      </c>
      <c r="T12">
        <v>209.21111111111114</v>
      </c>
      <c r="U12">
        <v>167.31370370370371</v>
      </c>
      <c r="V12">
        <v>160.17037037037039</v>
      </c>
      <c r="W12">
        <v>23.538606541203315</v>
      </c>
      <c r="X12">
        <v>0</v>
      </c>
      <c r="Y12">
        <v>109.81481481481481</v>
      </c>
      <c r="Z12">
        <v>11.341851851851853</v>
      </c>
      <c r="AA12">
        <v>41.501234567901236</v>
      </c>
      <c r="AB12">
        <v>105.62666666666667</v>
      </c>
      <c r="AC12">
        <v>266.57407407407408</v>
      </c>
      <c r="AD12">
        <v>248.84456790123457</v>
      </c>
      <c r="AE12">
        <v>0</v>
      </c>
      <c r="AF12">
        <v>150.28443086419756</v>
      </c>
      <c r="AG12">
        <v>39.888797530864196</v>
      </c>
      <c r="AH12">
        <v>190.17322839506173</v>
      </c>
      <c r="AI12">
        <v>1.1873184032434598</v>
      </c>
      <c r="AJ12" t="s">
        <v>202</v>
      </c>
      <c r="AK12">
        <v>42460</v>
      </c>
      <c r="AL12">
        <v>1.5185185185185186</v>
      </c>
      <c r="AM12">
        <v>32.518518518518519</v>
      </c>
      <c r="AN12">
        <v>1090.1851851851852</v>
      </c>
      <c r="AO12">
        <v>23.538606541203315</v>
      </c>
      <c r="AP12">
        <v>5134.6771666666664</v>
      </c>
      <c r="AQ12">
        <v>4324.6000000000004</v>
      </c>
    </row>
    <row r="13" spans="1:85" x14ac:dyDescent="0.2">
      <c r="A13" s="3" t="s">
        <v>212</v>
      </c>
      <c r="B13">
        <v>30.754933193007325</v>
      </c>
      <c r="C13">
        <v>258.97874999999993</v>
      </c>
      <c r="D13">
        <v>16</v>
      </c>
      <c r="E13">
        <v>2015</v>
      </c>
      <c r="F13">
        <v>0</v>
      </c>
      <c r="G13">
        <v>4.850625</v>
      </c>
      <c r="H13">
        <v>0</v>
      </c>
      <c r="I13">
        <v>0.1</v>
      </c>
      <c r="J13">
        <v>0</v>
      </c>
      <c r="K13">
        <v>0</v>
      </c>
      <c r="L13">
        <v>0</v>
      </c>
      <c r="M13">
        <v>0</v>
      </c>
      <c r="N13">
        <v>2.6875E-2</v>
      </c>
      <c r="O13">
        <v>2.125</v>
      </c>
      <c r="P13">
        <v>4.0212500000000002</v>
      </c>
      <c r="Q13">
        <v>26.504999999999999</v>
      </c>
      <c r="R13">
        <v>109.875</v>
      </c>
      <c r="S13">
        <v>677.33249999999998</v>
      </c>
      <c r="T13">
        <v>824.83624999999984</v>
      </c>
      <c r="U13">
        <v>258.97874999999993</v>
      </c>
      <c r="V13">
        <v>254.00124999999997</v>
      </c>
      <c r="W13">
        <v>64.023587184533667</v>
      </c>
      <c r="X13">
        <v>0</v>
      </c>
      <c r="Y13">
        <v>68.46875</v>
      </c>
      <c r="Z13">
        <v>8.4585416666666671</v>
      </c>
      <c r="AA13">
        <v>21.887083333333329</v>
      </c>
      <c r="AB13">
        <v>61.786458333333336</v>
      </c>
      <c r="AC13">
        <v>809.09375</v>
      </c>
      <c r="AD13">
        <v>712.9616666666667</v>
      </c>
      <c r="AE13">
        <v>0</v>
      </c>
      <c r="AF13">
        <v>90.689687500000005</v>
      </c>
      <c r="AG13">
        <v>114.97837500000001</v>
      </c>
      <c r="AH13">
        <v>205.66806249999996</v>
      </c>
      <c r="AI13">
        <v>0.80971279668899265</v>
      </c>
      <c r="AJ13" t="s">
        <v>203</v>
      </c>
      <c r="AK13">
        <v>42521</v>
      </c>
      <c r="AL13">
        <v>1.375</v>
      </c>
      <c r="AM13">
        <v>26.125</v>
      </c>
      <c r="AN13">
        <v>1322.609375</v>
      </c>
      <c r="AO13">
        <v>64.023587184533667</v>
      </c>
      <c r="AP13">
        <v>3290.6889999999994</v>
      </c>
      <c r="AQ13">
        <v>4064.0199999999995</v>
      </c>
    </row>
    <row r="14" spans="1:85" x14ac:dyDescent="0.2">
      <c r="A14" s="5" t="s">
        <v>252</v>
      </c>
      <c r="B14" t="s">
        <v>253</v>
      </c>
    </row>
    <row r="15" spans="1:85" x14ac:dyDescent="0.2">
      <c r="A15" s="3" t="s">
        <v>204</v>
      </c>
      <c r="B15">
        <v>39.620739624746868</v>
      </c>
      <c r="C15">
        <v>325.33900000000006</v>
      </c>
      <c r="D15">
        <v>10</v>
      </c>
      <c r="E15">
        <v>2015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0.41</v>
      </c>
      <c r="P15">
        <v>0.41</v>
      </c>
      <c r="Q15">
        <v>8.4599999999999991</v>
      </c>
      <c r="R15">
        <v>68.239999999999995</v>
      </c>
      <c r="S15">
        <v>1573.838</v>
      </c>
      <c r="T15">
        <v>1651.3580000000002</v>
      </c>
      <c r="U15">
        <v>325.33900000000006</v>
      </c>
      <c r="V15">
        <v>325.33900000000006</v>
      </c>
      <c r="W15">
        <v>72.739802242172487</v>
      </c>
      <c r="X15">
        <v>0</v>
      </c>
      <c r="Y15">
        <v>6.25</v>
      </c>
      <c r="Z15">
        <v>2.5966666666666667</v>
      </c>
      <c r="AA15">
        <v>1.5950000000000002</v>
      </c>
      <c r="AB15">
        <v>5.8400000000000007</v>
      </c>
      <c r="AC15">
        <v>814.8</v>
      </c>
      <c r="AD15">
        <v>530.99166666666667</v>
      </c>
      <c r="AE15">
        <v>0</v>
      </c>
      <c r="AF15">
        <v>9.6059333333333328</v>
      </c>
      <c r="AG15">
        <v>103.86123333333333</v>
      </c>
      <c r="AH15">
        <v>113.46716666666669</v>
      </c>
      <c r="AI15">
        <v>0.34876595387170511</v>
      </c>
      <c r="AJ15" t="s">
        <v>205</v>
      </c>
      <c r="AK15">
        <v>42369</v>
      </c>
      <c r="AL15">
        <v>1.5</v>
      </c>
      <c r="AM15">
        <v>21.1</v>
      </c>
      <c r="AN15">
        <v>861.67499999999995</v>
      </c>
      <c r="AO15">
        <v>72.739802242172487</v>
      </c>
      <c r="AP15">
        <v>1134.6716666666669</v>
      </c>
      <c r="AQ15">
        <v>3253.3900000000003</v>
      </c>
    </row>
    <row r="16" spans="1:85" x14ac:dyDescent="0.2">
      <c r="A16" s="3" t="s">
        <v>206</v>
      </c>
      <c r="B16">
        <v>27.462923467208711</v>
      </c>
      <c r="C16">
        <v>193.65653846153842</v>
      </c>
      <c r="D16">
        <v>26</v>
      </c>
      <c r="E16">
        <v>2015</v>
      </c>
      <c r="F16">
        <v>45.187692307692302</v>
      </c>
      <c r="G16">
        <v>63.311923076923073</v>
      </c>
      <c r="H16">
        <v>12.809615384615388</v>
      </c>
      <c r="I16">
        <v>5.3846153846153842E-2</v>
      </c>
      <c r="J16">
        <v>3.6046153846153852</v>
      </c>
      <c r="K16">
        <v>16.739230769230769</v>
      </c>
      <c r="L16">
        <v>5.5630769230769239</v>
      </c>
      <c r="M16">
        <v>4.5557692307692301</v>
      </c>
      <c r="N16">
        <v>5.3049999999999988</v>
      </c>
      <c r="O16">
        <v>0.40384615384615385</v>
      </c>
      <c r="P16">
        <v>2.503076923076923</v>
      </c>
      <c r="Q16">
        <v>5.4438461538461533</v>
      </c>
      <c r="R16">
        <v>24.814230769230768</v>
      </c>
      <c r="S16">
        <v>5.316923076923076</v>
      </c>
      <c r="T16">
        <v>195.61269230769227</v>
      </c>
      <c r="U16">
        <v>193.65653846153842</v>
      </c>
      <c r="V16">
        <v>36.525769230769235</v>
      </c>
      <c r="W16">
        <v>2.4725087997664255</v>
      </c>
      <c r="X16">
        <v>0</v>
      </c>
      <c r="Y16">
        <v>12.75</v>
      </c>
      <c r="Z16">
        <v>3.947307692307692</v>
      </c>
      <c r="AA16">
        <v>16.191153846153846</v>
      </c>
      <c r="AB16">
        <v>12.48346153846154</v>
      </c>
      <c r="AC16">
        <v>21.96153846153846</v>
      </c>
      <c r="AD16">
        <v>40.412692307692311</v>
      </c>
      <c r="AE16">
        <v>0</v>
      </c>
      <c r="AF16">
        <v>26.808088461538457</v>
      </c>
      <c r="AG16">
        <v>5.7159923076923072</v>
      </c>
      <c r="AH16">
        <v>32.524080769230764</v>
      </c>
      <c r="AI16">
        <v>0.8904420482904587</v>
      </c>
      <c r="AJ16" t="s">
        <v>207</v>
      </c>
      <c r="AK16">
        <v>42460</v>
      </c>
      <c r="AL16">
        <v>1.5769230769230769</v>
      </c>
      <c r="AM16">
        <v>21.384615384615383</v>
      </c>
      <c r="AN16">
        <v>117.58653846153847</v>
      </c>
      <c r="AO16">
        <v>2.4725087997664255</v>
      </c>
      <c r="AP16">
        <v>845.62609999999995</v>
      </c>
      <c r="AQ16">
        <v>949.67000000000007</v>
      </c>
    </row>
    <row r="17" spans="1:43" x14ac:dyDescent="0.2">
      <c r="A17" s="3" t="s">
        <v>208</v>
      </c>
      <c r="B17">
        <v>20.626636153566064</v>
      </c>
      <c r="C17">
        <v>197.73499999999999</v>
      </c>
      <c r="D17">
        <v>8</v>
      </c>
      <c r="E17">
        <v>2015</v>
      </c>
      <c r="F17">
        <v>22.77</v>
      </c>
      <c r="G17">
        <v>103.43625</v>
      </c>
      <c r="H17">
        <v>4.6500000000000004</v>
      </c>
      <c r="I17">
        <v>9.375</v>
      </c>
      <c r="J17">
        <v>7.120000000000001</v>
      </c>
      <c r="K17">
        <v>2.98</v>
      </c>
      <c r="L17">
        <v>1.29125</v>
      </c>
      <c r="M17">
        <v>7.1050000000000004</v>
      </c>
      <c r="N17">
        <v>1.6087499999999999</v>
      </c>
      <c r="O17">
        <v>0.25</v>
      </c>
      <c r="P17">
        <v>0.625</v>
      </c>
      <c r="Q17">
        <v>10.62125</v>
      </c>
      <c r="R17">
        <v>25.24</v>
      </c>
      <c r="S17">
        <v>1.4637500000000001</v>
      </c>
      <c r="T17">
        <v>198.53624999999997</v>
      </c>
      <c r="U17">
        <v>197.73499999999999</v>
      </c>
      <c r="V17">
        <v>37.398750000000007</v>
      </c>
      <c r="W17">
        <v>1.1673912652997533</v>
      </c>
      <c r="X17">
        <v>0</v>
      </c>
      <c r="Y17">
        <v>22.3125</v>
      </c>
      <c r="Z17">
        <v>4.4874999999999998</v>
      </c>
      <c r="AA17">
        <v>36.162500000000001</v>
      </c>
      <c r="AB17">
        <v>24.3125</v>
      </c>
      <c r="AC17">
        <v>17.625</v>
      </c>
      <c r="AD17">
        <v>42.583750000000002</v>
      </c>
      <c r="AE17">
        <v>0</v>
      </c>
      <c r="AF17">
        <v>50.324374999999996</v>
      </c>
      <c r="AG17">
        <v>5.9573749999999999</v>
      </c>
      <c r="AH17">
        <v>56.281749999999995</v>
      </c>
      <c r="AI17">
        <v>1.5049099234600083</v>
      </c>
      <c r="AJ17" t="s">
        <v>209</v>
      </c>
      <c r="AK17">
        <v>42521</v>
      </c>
      <c r="AL17">
        <v>1.5</v>
      </c>
      <c r="AM17">
        <v>23.25</v>
      </c>
      <c r="AN17">
        <v>184.96875</v>
      </c>
      <c r="AO17">
        <v>1.1673912652997533</v>
      </c>
      <c r="AP17">
        <v>450.25399999999996</v>
      </c>
      <c r="AQ17">
        <v>299.19000000000005</v>
      </c>
    </row>
    <row r="18" spans="1:43" x14ac:dyDescent="0.2">
      <c r="A18" s="3" t="s">
        <v>214</v>
      </c>
      <c r="B18">
        <v>23.451782709166036</v>
      </c>
      <c r="C18">
        <v>175.6709523809524</v>
      </c>
      <c r="D18">
        <v>21</v>
      </c>
      <c r="E18">
        <v>2015</v>
      </c>
      <c r="F18">
        <v>11.746666666666666</v>
      </c>
      <c r="G18">
        <v>55.266666666666666</v>
      </c>
      <c r="H18">
        <v>5.0447619047619048</v>
      </c>
      <c r="I18">
        <v>0.30857142857142861</v>
      </c>
      <c r="J18">
        <v>1.0714285714285714</v>
      </c>
      <c r="K18">
        <v>4.5719047619047624</v>
      </c>
      <c r="L18">
        <v>0</v>
      </c>
      <c r="M18">
        <v>0.50619047619047619</v>
      </c>
      <c r="N18">
        <v>2.2033333333333336</v>
      </c>
      <c r="O18">
        <v>1.8647619047619048</v>
      </c>
      <c r="P18">
        <v>3.6047619047619048</v>
      </c>
      <c r="Q18">
        <v>30.907142857142855</v>
      </c>
      <c r="R18">
        <v>54.43666666666666</v>
      </c>
      <c r="S18">
        <v>22.128095238095241</v>
      </c>
      <c r="T18">
        <v>193.66095238095238</v>
      </c>
      <c r="U18">
        <v>175.6709523809524</v>
      </c>
      <c r="V18">
        <v>94.951428571428565</v>
      </c>
      <c r="W18">
        <v>9.5916613718402477</v>
      </c>
      <c r="X18">
        <v>7.6428571428571432</v>
      </c>
      <c r="Y18">
        <v>54.952380952380949</v>
      </c>
      <c r="Z18">
        <v>16.49920634920635</v>
      </c>
      <c r="AA18">
        <v>78.184920634920644</v>
      </c>
      <c r="AB18">
        <v>70.052380952380943</v>
      </c>
      <c r="AC18">
        <v>109.14285714285714</v>
      </c>
      <c r="AD18">
        <v>197.26666666666665</v>
      </c>
      <c r="AE18">
        <v>0</v>
      </c>
      <c r="AF18">
        <v>133.34357936507936</v>
      </c>
      <c r="AG18">
        <v>25.972476190476186</v>
      </c>
      <c r="AH18">
        <v>159.31605555555555</v>
      </c>
      <c r="AI18">
        <v>1.6778689689298121</v>
      </c>
      <c r="AJ18" t="s">
        <v>213</v>
      </c>
      <c r="AK18">
        <v>42465</v>
      </c>
      <c r="AL18">
        <v>1.2857142857142858</v>
      </c>
      <c r="AM18">
        <v>18</v>
      </c>
      <c r="AN18">
        <v>521.28571428571433</v>
      </c>
      <c r="AO18">
        <v>9.5916613718402477</v>
      </c>
      <c r="AP18">
        <v>3345.6371666666664</v>
      </c>
      <c r="AQ18">
        <v>1993.9799999999998</v>
      </c>
    </row>
    <row r="19" spans="1:43" ht="15" x14ac:dyDescent="0.25">
      <c r="A19" s="54" t="s">
        <v>120</v>
      </c>
      <c r="B19" s="55" t="s">
        <v>121</v>
      </c>
      <c r="C19" s="55" t="s">
        <v>122</v>
      </c>
      <c r="D19" s="55" t="s">
        <v>260</v>
      </c>
      <c r="E19" s="55" t="s">
        <v>261</v>
      </c>
      <c r="F19" s="55" t="s">
        <v>262</v>
      </c>
      <c r="G19" s="55" t="s">
        <v>263</v>
      </c>
      <c r="H19" s="55" t="s">
        <v>264</v>
      </c>
      <c r="I19" s="55" t="s">
        <v>265</v>
      </c>
      <c r="J19" s="55" t="s">
        <v>195</v>
      </c>
      <c r="K19" s="55" t="s">
        <v>197</v>
      </c>
      <c r="L19" s="55" t="s">
        <v>266</v>
      </c>
    </row>
    <row r="20" spans="1:43" x14ac:dyDescent="0.2">
      <c r="A20" s="3" t="s">
        <v>259</v>
      </c>
      <c r="B20">
        <v>21.586061597447696</v>
      </c>
      <c r="C20">
        <v>213.31583333333333</v>
      </c>
      <c r="D20">
        <v>12</v>
      </c>
      <c r="E20">
        <v>18062475</v>
      </c>
      <c r="F20">
        <v>2445</v>
      </c>
      <c r="G20">
        <v>92276</v>
      </c>
      <c r="H20">
        <v>177840.1</v>
      </c>
      <c r="I20">
        <v>4408215</v>
      </c>
      <c r="J20" t="s">
        <v>200</v>
      </c>
      <c r="K20">
        <v>11.531832393904788</v>
      </c>
      <c r="L20">
        <v>1.8333333333333333</v>
      </c>
    </row>
    <row r="30" spans="1:43" ht="15" x14ac:dyDescent="0.25">
      <c r="A30" s="4" t="s">
        <v>216</v>
      </c>
      <c r="B30" s="4">
        <v>2016</v>
      </c>
      <c r="C30" s="59"/>
      <c r="D30" s="59" t="s">
        <v>66</v>
      </c>
      <c r="E30" s="59" t="s">
        <v>11</v>
      </c>
      <c r="F30" s="59" t="s">
        <v>69</v>
      </c>
      <c r="G30" s="59" t="s">
        <v>13</v>
      </c>
      <c r="H30" s="59" t="s">
        <v>6</v>
      </c>
      <c r="I30" s="59" t="s">
        <v>15</v>
      </c>
      <c r="J30" s="59" t="s">
        <v>2</v>
      </c>
      <c r="K30" s="59" t="s">
        <v>3</v>
      </c>
      <c r="L30" s="59" t="s">
        <v>7</v>
      </c>
      <c r="M30" s="59" t="s">
        <v>41</v>
      </c>
    </row>
    <row r="31" spans="1:43" ht="14.25" x14ac:dyDescent="0.2"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43" ht="14.25" x14ac:dyDescent="0.2">
      <c r="C32" s="49" t="s">
        <v>103</v>
      </c>
      <c r="D32" s="50">
        <f t="shared" ref="D32:D39" si="0">SUM(E2:L2)</f>
        <v>501510.41666666663</v>
      </c>
      <c r="E32" s="50">
        <f t="shared" ref="E32:E39" si="1">(M2+O2+P2+CA2-CB2)</f>
        <v>29449.666666666668</v>
      </c>
      <c r="F32" s="50">
        <f t="shared" ref="F32:F39" si="2">N2</f>
        <v>40145.666666666664</v>
      </c>
      <c r="G32" s="50">
        <f t="shared" ref="G32:G39" si="3">SUM(R2:Y2)</f>
        <v>232967.33333333331</v>
      </c>
      <c r="H32" s="50">
        <f t="shared" ref="H32:H39" si="4">Z2+AC2</f>
        <v>48502.083333333336</v>
      </c>
      <c r="I32" s="50">
        <f t="shared" ref="I32:I39" si="5">SUM(AD2:AH2)-AF2</f>
        <v>57569.916666666664</v>
      </c>
      <c r="J32" s="50">
        <f t="shared" ref="J32:J39" si="6">SUM(AL2:AN2,AJ2,BP2)</f>
        <v>31125.416666666668</v>
      </c>
      <c r="K32" s="50">
        <f t="shared" ref="K32:K39" si="7">AF2+BZ2</f>
        <v>65151.833333333328</v>
      </c>
      <c r="L32" s="50">
        <f t="shared" ref="L32:L39" si="8">AI2+AO2-BP2</f>
        <v>18418.416666666664</v>
      </c>
      <c r="M32" s="50">
        <f t="shared" ref="M32:M39" si="9">AO2</f>
        <v>8513.9166666666661</v>
      </c>
    </row>
    <row r="33" spans="3:13" ht="14.25" x14ac:dyDescent="0.2">
      <c r="C33" s="49" t="s">
        <v>111</v>
      </c>
      <c r="D33" s="50">
        <f t="shared" si="0"/>
        <v>140575.11111111109</v>
      </c>
      <c r="E33" s="50">
        <f t="shared" si="1"/>
        <v>24275.481481481485</v>
      </c>
      <c r="F33" s="50">
        <f t="shared" si="2"/>
        <v>43100.111111111109</v>
      </c>
      <c r="G33" s="50">
        <f t="shared" si="3"/>
        <v>59960.037037037044</v>
      </c>
      <c r="H33" s="50">
        <f t="shared" si="4"/>
        <v>10662.444444444445</v>
      </c>
      <c r="I33" s="50">
        <f t="shared" si="5"/>
        <v>21828.259259259255</v>
      </c>
      <c r="J33" s="50">
        <f t="shared" si="6"/>
        <v>18102.407407407409</v>
      </c>
      <c r="K33" s="50">
        <f t="shared" si="7"/>
        <v>22296.074074074073</v>
      </c>
      <c r="L33" s="50">
        <f t="shared" si="8"/>
        <v>6620.0740740740739</v>
      </c>
      <c r="M33" s="50">
        <f t="shared" si="9"/>
        <v>2933.3333333333335</v>
      </c>
    </row>
    <row r="34" spans="3:13" ht="14.25" x14ac:dyDescent="0.2">
      <c r="C34" s="51" t="s">
        <v>210</v>
      </c>
      <c r="D34" s="50">
        <f t="shared" si="0"/>
        <v>122585.125</v>
      </c>
      <c r="E34" s="50">
        <f t="shared" si="1"/>
        <v>39579</v>
      </c>
      <c r="F34" s="50">
        <f t="shared" si="2"/>
        <v>50342.375</v>
      </c>
      <c r="G34" s="50">
        <f t="shared" si="3"/>
        <v>67599.375</v>
      </c>
      <c r="H34" s="50">
        <f t="shared" si="4"/>
        <v>7181.5</v>
      </c>
      <c r="I34" s="50">
        <f t="shared" si="5"/>
        <v>20283.5625</v>
      </c>
      <c r="J34" s="50">
        <f t="shared" si="6"/>
        <v>18834.75</v>
      </c>
      <c r="K34" s="50">
        <f t="shared" si="7"/>
        <v>23823</v>
      </c>
      <c r="L34" s="50">
        <f t="shared" si="8"/>
        <v>9675.4375</v>
      </c>
      <c r="M34" s="50">
        <f t="shared" si="9"/>
        <v>2187.75</v>
      </c>
    </row>
    <row r="35" spans="3:13" ht="14.25" x14ac:dyDescent="0.2">
      <c r="C35" s="51"/>
      <c r="D35" s="50">
        <f t="shared" si="0"/>
        <v>0</v>
      </c>
      <c r="E35" s="50">
        <f t="shared" si="1"/>
        <v>0</v>
      </c>
      <c r="F35" s="50">
        <f t="shared" si="2"/>
        <v>0</v>
      </c>
      <c r="G35" s="50">
        <f t="shared" si="3"/>
        <v>0</v>
      </c>
      <c r="H35" s="50">
        <f t="shared" si="4"/>
        <v>0</v>
      </c>
      <c r="I35" s="50">
        <f t="shared" si="5"/>
        <v>0</v>
      </c>
      <c r="J35" s="50">
        <f t="shared" si="6"/>
        <v>0</v>
      </c>
      <c r="K35" s="50">
        <f t="shared" si="7"/>
        <v>0</v>
      </c>
      <c r="L35" s="50">
        <f t="shared" si="8"/>
        <v>0</v>
      </c>
      <c r="M35" s="50">
        <f t="shared" si="9"/>
        <v>0</v>
      </c>
    </row>
    <row r="36" spans="3:13" ht="14.25" x14ac:dyDescent="0.2">
      <c r="C36" s="49" t="s">
        <v>116</v>
      </c>
      <c r="D36" s="50">
        <f t="shared" si="0"/>
        <v>40401.800000000003</v>
      </c>
      <c r="E36" s="50">
        <f t="shared" si="1"/>
        <v>26574.999999999996</v>
      </c>
      <c r="F36" s="50">
        <f t="shared" si="2"/>
        <v>32424.3</v>
      </c>
      <c r="G36" s="50">
        <f t="shared" si="3"/>
        <v>19474.8</v>
      </c>
      <c r="H36" s="50">
        <f t="shared" si="4"/>
        <v>5507</v>
      </c>
      <c r="I36" s="50">
        <f t="shared" si="5"/>
        <v>8917.2000000000007</v>
      </c>
      <c r="J36" s="50">
        <f t="shared" si="6"/>
        <v>12880.4</v>
      </c>
      <c r="K36" s="50">
        <f t="shared" si="7"/>
        <v>8951.5</v>
      </c>
      <c r="L36" s="50">
        <f t="shared" si="8"/>
        <v>6832.5999999999995</v>
      </c>
      <c r="M36" s="50">
        <f t="shared" si="9"/>
        <v>846.7</v>
      </c>
    </row>
    <row r="37" spans="3:13" ht="14.25" x14ac:dyDescent="0.2">
      <c r="C37" s="49" t="s">
        <v>117</v>
      </c>
      <c r="D37" s="50">
        <f t="shared" si="0"/>
        <v>180630.03846153844</v>
      </c>
      <c r="E37" s="50">
        <f t="shared" si="1"/>
        <v>58771.884615384617</v>
      </c>
      <c r="F37" s="50">
        <f t="shared" si="2"/>
        <v>31588.423076923078</v>
      </c>
      <c r="G37" s="50">
        <f t="shared" si="3"/>
        <v>73804.923076923078</v>
      </c>
      <c r="H37" s="50">
        <f t="shared" si="4"/>
        <v>13568.923076923078</v>
      </c>
      <c r="I37" s="50">
        <f t="shared" si="5"/>
        <v>41501.692307692312</v>
      </c>
      <c r="J37" s="50">
        <f t="shared" si="6"/>
        <v>24345.192307692309</v>
      </c>
      <c r="K37" s="50">
        <f t="shared" si="7"/>
        <v>41243.576923076922</v>
      </c>
      <c r="L37" s="50">
        <f t="shared" si="8"/>
        <v>12600.461538461539</v>
      </c>
      <c r="M37" s="50">
        <f t="shared" si="9"/>
        <v>4562.4230769230771</v>
      </c>
    </row>
    <row r="38" spans="3:13" ht="14.25" x14ac:dyDescent="0.2">
      <c r="C38" s="49" t="s">
        <v>118</v>
      </c>
      <c r="D38" s="50">
        <f t="shared" si="0"/>
        <v>245224.125</v>
      </c>
      <c r="E38" s="50">
        <f t="shared" si="1"/>
        <v>26309.75</v>
      </c>
      <c r="F38" s="50">
        <f t="shared" si="2"/>
        <v>36081</v>
      </c>
      <c r="G38" s="50">
        <f t="shared" si="3"/>
        <v>85444.25</v>
      </c>
      <c r="H38" s="50">
        <f t="shared" si="4"/>
        <v>12094.125</v>
      </c>
      <c r="I38" s="50">
        <f t="shared" si="5"/>
        <v>50302.5</v>
      </c>
      <c r="J38" s="50">
        <f t="shared" si="6"/>
        <v>24724.75</v>
      </c>
      <c r="K38" s="50">
        <f t="shared" si="7"/>
        <v>44509.375</v>
      </c>
      <c r="L38" s="50">
        <f t="shared" si="8"/>
        <v>23308.625</v>
      </c>
      <c r="M38" s="50">
        <f t="shared" si="9"/>
        <v>11012.25</v>
      </c>
    </row>
    <row r="39" spans="3:13" ht="14.25" x14ac:dyDescent="0.2">
      <c r="C39" s="49" t="s">
        <v>211</v>
      </c>
      <c r="D39" s="50">
        <f t="shared" si="0"/>
        <v>193494.14285714287</v>
      </c>
      <c r="E39" s="50">
        <f t="shared" si="1"/>
        <v>16266.285714285717</v>
      </c>
      <c r="F39" s="50">
        <f t="shared" si="2"/>
        <v>35730.047619047618</v>
      </c>
      <c r="G39" s="50">
        <f t="shared" si="3"/>
        <v>88532.761904761894</v>
      </c>
      <c r="H39" s="50">
        <f t="shared" si="4"/>
        <v>7341.1904761904761</v>
      </c>
      <c r="I39" s="50">
        <f t="shared" si="5"/>
        <v>29419.857142857145</v>
      </c>
      <c r="J39" s="50">
        <f t="shared" si="6"/>
        <v>17557.38095238095</v>
      </c>
      <c r="K39" s="50">
        <f t="shared" si="7"/>
        <v>35836.190476190473</v>
      </c>
      <c r="L39" s="50">
        <f t="shared" si="8"/>
        <v>14473.428571428571</v>
      </c>
      <c r="M39" s="50">
        <f t="shared" si="9"/>
        <v>6300.1428571428569</v>
      </c>
    </row>
    <row r="42" spans="3:13" x14ac:dyDescent="0.2">
      <c r="C42" s="60"/>
      <c r="D42" s="60" t="s">
        <v>254</v>
      </c>
      <c r="E42" s="60" t="s">
        <v>255</v>
      </c>
      <c r="F42" s="60" t="s">
        <v>256</v>
      </c>
      <c r="G42" s="60" t="s">
        <v>257</v>
      </c>
      <c r="H42" s="60" t="s">
        <v>258</v>
      </c>
      <c r="I42" s="60" t="s">
        <v>77</v>
      </c>
      <c r="J42" s="60" t="s">
        <v>104</v>
      </c>
    </row>
    <row r="43" spans="3:13" x14ac:dyDescent="0.2">
      <c r="C43" s="56" t="s">
        <v>103</v>
      </c>
      <c r="D43" s="57">
        <f>ROUND(T11,1)</f>
        <v>244.7</v>
      </c>
      <c r="E43" s="57">
        <f>ROUND(C11,1)</f>
        <v>213.3</v>
      </c>
      <c r="F43" s="57">
        <f>ROUND(SUM(F11:M11),1)</f>
        <v>5.4</v>
      </c>
      <c r="G43" s="57">
        <f t="shared" ref="G43:G50" si="10">V11</f>
        <v>207.89000000000001</v>
      </c>
      <c r="H43" s="58">
        <f t="shared" ref="H43:H50" si="11">X11</f>
        <v>203.75</v>
      </c>
      <c r="I43" s="58">
        <f t="shared" ref="I43:I50" si="12">AH11</f>
        <v>354.12026666666662</v>
      </c>
      <c r="J43" s="58">
        <f>(E20/D20)</f>
        <v>1505206.25</v>
      </c>
    </row>
    <row r="44" spans="3:13" x14ac:dyDescent="0.2">
      <c r="C44" s="56" t="s">
        <v>111</v>
      </c>
      <c r="D44" s="57">
        <f t="shared" ref="D44:D50" si="13">ROUND(T12,1)</f>
        <v>209.2</v>
      </c>
      <c r="E44" s="57">
        <f t="shared" ref="E44:E49" si="14">ROUND(C12,1)</f>
        <v>167.3</v>
      </c>
      <c r="F44" s="57">
        <f t="shared" ref="F44:F50" si="15">ROUND(SUM(F12:M12),1)</f>
        <v>7.1</v>
      </c>
      <c r="G44" s="57">
        <f t="shared" si="10"/>
        <v>160.17037037037039</v>
      </c>
      <c r="H44" s="58">
        <f t="shared" si="11"/>
        <v>0</v>
      </c>
      <c r="I44" s="58">
        <f t="shared" si="12"/>
        <v>190.17322839506173</v>
      </c>
      <c r="J44" s="58"/>
    </row>
    <row r="45" spans="3:13" x14ac:dyDescent="0.2">
      <c r="C45" s="56" t="s">
        <v>210</v>
      </c>
      <c r="D45" s="57">
        <f t="shared" si="13"/>
        <v>824.8</v>
      </c>
      <c r="E45" s="57">
        <f t="shared" si="14"/>
        <v>259</v>
      </c>
      <c r="F45" s="57">
        <f t="shared" si="15"/>
        <v>5</v>
      </c>
      <c r="G45" s="57">
        <f t="shared" si="10"/>
        <v>254.00124999999997</v>
      </c>
      <c r="H45" s="58">
        <f t="shared" si="11"/>
        <v>0</v>
      </c>
      <c r="I45" s="58">
        <f t="shared" si="12"/>
        <v>205.66806249999996</v>
      </c>
      <c r="J45" s="58"/>
    </row>
    <row r="46" spans="3:13" x14ac:dyDescent="0.2">
      <c r="C46" s="56"/>
      <c r="D46" s="57">
        <f t="shared" si="13"/>
        <v>0</v>
      </c>
      <c r="E46" s="57">
        <f t="shared" si="14"/>
        <v>0</v>
      </c>
      <c r="F46" s="57">
        <f t="shared" si="15"/>
        <v>0</v>
      </c>
      <c r="G46" s="57">
        <f t="shared" si="10"/>
        <v>0</v>
      </c>
      <c r="H46" s="58">
        <f t="shared" si="11"/>
        <v>0</v>
      </c>
      <c r="I46" s="58">
        <f t="shared" si="12"/>
        <v>0</v>
      </c>
      <c r="J46" s="58"/>
    </row>
    <row r="47" spans="3:13" x14ac:dyDescent="0.2">
      <c r="C47" s="56" t="s">
        <v>116</v>
      </c>
      <c r="D47" s="57">
        <f t="shared" si="13"/>
        <v>1651.4</v>
      </c>
      <c r="E47" s="57">
        <f t="shared" si="14"/>
        <v>325.3</v>
      </c>
      <c r="F47" s="57">
        <f t="shared" si="15"/>
        <v>0</v>
      </c>
      <c r="G47" s="57">
        <f t="shared" si="10"/>
        <v>325.33900000000006</v>
      </c>
      <c r="H47" s="58">
        <f t="shared" si="11"/>
        <v>0</v>
      </c>
      <c r="I47" s="58">
        <f t="shared" si="12"/>
        <v>113.46716666666669</v>
      </c>
      <c r="J47" s="58"/>
    </row>
    <row r="48" spans="3:13" x14ac:dyDescent="0.2">
      <c r="C48" s="56" t="s">
        <v>117</v>
      </c>
      <c r="D48" s="57">
        <f t="shared" si="13"/>
        <v>195.6</v>
      </c>
      <c r="E48" s="57">
        <f t="shared" si="14"/>
        <v>193.7</v>
      </c>
      <c r="F48" s="57">
        <f t="shared" si="15"/>
        <v>151.80000000000001</v>
      </c>
      <c r="G48" s="57">
        <f t="shared" si="10"/>
        <v>36.525769230769235</v>
      </c>
      <c r="H48" s="58">
        <f t="shared" si="11"/>
        <v>0</v>
      </c>
      <c r="I48" s="58">
        <f t="shared" si="12"/>
        <v>32.524080769230764</v>
      </c>
      <c r="J48" s="58"/>
    </row>
    <row r="49" spans="3:10" x14ac:dyDescent="0.2">
      <c r="C49" s="56" t="s">
        <v>118</v>
      </c>
      <c r="D49" s="57">
        <f t="shared" si="13"/>
        <v>198.5</v>
      </c>
      <c r="E49" s="57">
        <f t="shared" si="14"/>
        <v>197.7</v>
      </c>
      <c r="F49" s="57">
        <f t="shared" si="15"/>
        <v>158.69999999999999</v>
      </c>
      <c r="G49" s="57">
        <f t="shared" si="10"/>
        <v>37.398750000000007</v>
      </c>
      <c r="H49" s="58">
        <f t="shared" si="11"/>
        <v>0</v>
      </c>
      <c r="I49" s="58">
        <f t="shared" si="12"/>
        <v>56.281749999999995</v>
      </c>
      <c r="J49" s="58"/>
    </row>
    <row r="50" spans="3:10" x14ac:dyDescent="0.2">
      <c r="C50" s="56" t="s">
        <v>211</v>
      </c>
      <c r="D50" s="57">
        <f t="shared" si="13"/>
        <v>193.7</v>
      </c>
      <c r="E50" s="57">
        <f>ROUND(C18,1)</f>
        <v>175.7</v>
      </c>
      <c r="F50" s="57">
        <f t="shared" si="15"/>
        <v>78.5</v>
      </c>
      <c r="G50" s="57">
        <f t="shared" si="10"/>
        <v>94.951428571428565</v>
      </c>
      <c r="H50" s="58">
        <f t="shared" si="11"/>
        <v>7.6428571428571432</v>
      </c>
      <c r="I50" s="58">
        <f t="shared" si="12"/>
        <v>159.31605555555555</v>
      </c>
      <c r="J50" s="5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103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DATA!D43</f>
        <v>244.7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DATA!E43</f>
        <v>213.3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DATA!F43</f>
        <v>5.4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DATA!G43</f>
        <v>207.89000000000001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52">
        <f>DATA!H43</f>
        <v>203.75</v>
      </c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DATA!I43</f>
        <v>354.12026666666662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104</v>
      </c>
      <c r="B12" s="41">
        <f>DATA!J43</f>
        <v>1505206.25</v>
      </c>
      <c r="C12" s="27" t="s">
        <v>105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27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106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27"/>
      <c r="D14" s="30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32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107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567791</v>
      </c>
      <c r="C19" s="29">
        <v>509258</v>
      </c>
      <c r="D19" s="29">
        <f>DATA!D32</f>
        <v>501510.41666666663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11484</v>
      </c>
      <c r="C20" s="29">
        <v>12985</v>
      </c>
      <c r="D20" s="29">
        <f>DATA!E32</f>
        <v>29449.666666666668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61382</v>
      </c>
      <c r="C21" s="29">
        <v>45001</v>
      </c>
      <c r="D21" s="29">
        <f>DATA!F32</f>
        <v>40145.666666666664</v>
      </c>
      <c r="E21" s="33">
        <f>B21/B23</f>
        <v>9.5811019000806991E-2</v>
      </c>
      <c r="F21" s="33">
        <f>C21/C23</f>
        <v>7.9332703386902279E-2</v>
      </c>
      <c r="G21" s="33">
        <f>D21/D23</f>
        <v>7.0294628738489628E-2</v>
      </c>
      <c r="H21" s="10"/>
      <c r="I21" s="10"/>
      <c r="J21" s="36">
        <f>D21/$B$7</f>
        <v>188.21222065947802</v>
      </c>
      <c r="K21" s="10"/>
      <c r="L21" s="10"/>
      <c r="M21" s="36">
        <f>D21/$B$11</f>
        <v>113.36732304128692</v>
      </c>
      <c r="N21" s="10"/>
      <c r="O21" s="10"/>
      <c r="P21" s="37">
        <f>(D21/$B$12)*100</f>
        <v>2.6671206465337667</v>
      </c>
    </row>
    <row r="22" spans="1:18" s="1" customFormat="1" ht="15.75" x14ac:dyDescent="0.25">
      <c r="A22" s="27"/>
      <c r="B22" s="29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37"/>
    </row>
    <row r="23" spans="1:18" s="2" customFormat="1" ht="15.75" x14ac:dyDescent="0.25">
      <c r="A23" s="26" t="s">
        <v>12</v>
      </c>
      <c r="B23" s="34">
        <f>SUM(B19:B21)</f>
        <v>640657</v>
      </c>
      <c r="C23" s="34">
        <f>SUM(C19:C21)</f>
        <v>567244</v>
      </c>
      <c r="D23" s="34">
        <f>SUM(D19:D21)</f>
        <v>571105.74999999988</v>
      </c>
      <c r="E23" s="33">
        <f>B23/B23</f>
        <v>1</v>
      </c>
      <c r="F23" s="33">
        <f>C23/C23</f>
        <v>1</v>
      </c>
      <c r="G23" s="33">
        <f>D23/D23</f>
        <v>1</v>
      </c>
      <c r="H23" s="11"/>
      <c r="I23" s="12"/>
      <c r="J23" s="36">
        <f>D23/$B$7</f>
        <v>2677.4765588373175</v>
      </c>
      <c r="K23" s="11"/>
      <c r="L23" s="12"/>
      <c r="M23" s="36">
        <f>D23/$B$11</f>
        <v>1612.7451709438074</v>
      </c>
      <c r="N23" s="13"/>
      <c r="O23" s="13"/>
      <c r="P23" s="37">
        <f>(D23/$B$12)*100</f>
        <v>37.942026217337315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37"/>
      <c r="R24" s="14"/>
    </row>
    <row r="25" spans="1:18" s="2" customFormat="1" ht="15.75" x14ac:dyDescent="0.25">
      <c r="A25" s="26" t="s">
        <v>13</v>
      </c>
      <c r="B25" s="34">
        <v>261035</v>
      </c>
      <c r="C25" s="34">
        <v>236400</v>
      </c>
      <c r="D25" s="34">
        <f>DATA!G32</f>
        <v>232967.33333333331</v>
      </c>
      <c r="E25" s="33">
        <f>B25/B23</f>
        <v>0.40744891572245368</v>
      </c>
      <c r="F25" s="33">
        <f>C25/C23</f>
        <v>0.41675187397310504</v>
      </c>
      <c r="G25" s="33">
        <f>D25/D23</f>
        <v>0.40792328449386711</v>
      </c>
      <c r="H25" s="11"/>
      <c r="I25" s="12"/>
      <c r="J25" s="36">
        <f>D25/$B$7</f>
        <v>1092.2050320362555</v>
      </c>
      <c r="K25" s="11"/>
      <c r="L25" s="12"/>
      <c r="M25" s="36">
        <f>D25/$B$11</f>
        <v>657.87630718302114</v>
      </c>
      <c r="N25" s="13"/>
      <c r="O25" s="13"/>
      <c r="P25" s="37">
        <f>(D25/$B$12)*100</f>
        <v>15.477435954928657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37"/>
    </row>
    <row r="27" spans="1:18" s="2" customFormat="1" ht="15.75" x14ac:dyDescent="0.25">
      <c r="A27" s="26" t="s">
        <v>14</v>
      </c>
      <c r="B27" s="34">
        <f>+B23-B25</f>
        <v>379622</v>
      </c>
      <c r="C27" s="34">
        <f>+C23-C25</f>
        <v>330844</v>
      </c>
      <c r="D27" s="34">
        <f>+D23-D25</f>
        <v>338138.41666666657</v>
      </c>
      <c r="E27" s="33">
        <f>B27/B23</f>
        <v>0.59255108427754632</v>
      </c>
      <c r="F27" s="33">
        <f>C27/C23</f>
        <v>0.58324812602689491</v>
      </c>
      <c r="G27" s="33">
        <f>D27/D23</f>
        <v>0.59207671550613283</v>
      </c>
      <c r="H27" s="11"/>
      <c r="I27" s="12"/>
      <c r="J27" s="36">
        <f>D27/$B$7</f>
        <v>1585.2715268010622</v>
      </c>
      <c r="K27" s="11"/>
      <c r="L27" s="12"/>
      <c r="M27" s="36">
        <f>D27/$B$11</f>
        <v>954.86886376078621</v>
      </c>
      <c r="N27" s="13"/>
      <c r="O27" s="13"/>
      <c r="P27" s="37">
        <f>(D27/$B$12)*100</f>
        <v>22.464590262408663</v>
      </c>
    </row>
    <row r="28" spans="1:18" s="1" customFormat="1" ht="15.75" x14ac:dyDescent="0.25">
      <c r="A28" s="27"/>
      <c r="B28" s="29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37"/>
    </row>
    <row r="29" spans="1:18" s="1" customFormat="1" ht="15.75" x14ac:dyDescent="0.25">
      <c r="A29" s="27" t="s">
        <v>6</v>
      </c>
      <c r="B29" s="29">
        <v>30873</v>
      </c>
      <c r="C29" s="29">
        <v>32331</v>
      </c>
      <c r="D29" s="29">
        <f>DATA!H32</f>
        <v>48502.083333333336</v>
      </c>
      <c r="E29" s="35">
        <f>B29/B23</f>
        <v>4.8189592871068297E-2</v>
      </c>
      <c r="F29" s="35">
        <f>C29/C23</f>
        <v>5.6996636368123771E-2</v>
      </c>
      <c r="G29" s="35">
        <f>D29/D23</f>
        <v>8.4926624068017778E-2</v>
      </c>
      <c r="H29" s="15"/>
      <c r="I29" s="10"/>
      <c r="J29" s="36">
        <f>D29/$B$7</f>
        <v>227.38904516330678</v>
      </c>
      <c r="K29" s="11"/>
      <c r="L29" s="12"/>
      <c r="M29" s="36">
        <f>D29/$B$11</f>
        <v>136.96500285025579</v>
      </c>
      <c r="N29" s="13"/>
      <c r="O29" s="13"/>
      <c r="P29" s="37">
        <f>(D29/$B$12)*100</f>
        <v>3.2222881969386807</v>
      </c>
    </row>
    <row r="30" spans="1:18" s="1" customFormat="1" ht="15.75" x14ac:dyDescent="0.25">
      <c r="A30" s="27" t="s">
        <v>15</v>
      </c>
      <c r="B30" s="29">
        <v>57536</v>
      </c>
      <c r="C30" s="29">
        <v>51784</v>
      </c>
      <c r="D30" s="29">
        <f>DATA!I32</f>
        <v>57569.916666666664</v>
      </c>
      <c r="E30" s="35">
        <f>B30/B23</f>
        <v>8.9807806673461776E-2</v>
      </c>
      <c r="F30" s="35">
        <f>C30/C23</f>
        <v>9.1290520481485921E-2</v>
      </c>
      <c r="G30" s="35">
        <f>D30/D23</f>
        <v>0.10080430229719571</v>
      </c>
      <c r="H30" s="15"/>
      <c r="I30" s="10"/>
      <c r="J30" s="36">
        <f>D30/$B$7</f>
        <v>269.90115643069225</v>
      </c>
      <c r="K30" s="11"/>
      <c r="L30" s="12"/>
      <c r="M30" s="36">
        <f>D30/$B$11</f>
        <v>162.57165174016211</v>
      </c>
      <c r="N30" s="13"/>
      <c r="O30" s="13"/>
      <c r="P30" s="37">
        <f>(D30/$B$12)*100</f>
        <v>3.8247194805805953</v>
      </c>
    </row>
    <row r="31" spans="1:18" s="1" customFormat="1" ht="15.75" x14ac:dyDescent="0.25">
      <c r="A31" s="27" t="s">
        <v>2</v>
      </c>
      <c r="B31" s="29">
        <v>32159</v>
      </c>
      <c r="C31" s="29">
        <v>29080</v>
      </c>
      <c r="D31" s="29">
        <f>DATA!J32</f>
        <v>31125.416666666668</v>
      </c>
      <c r="E31" s="35">
        <f>B31/B23</f>
        <v>5.0196907237414094E-2</v>
      </c>
      <c r="F31" s="35">
        <f>C31/C23</f>
        <v>5.1265416646099383E-2</v>
      </c>
      <c r="G31" s="35">
        <f>D31/D23</f>
        <v>5.4500268412052716E-2</v>
      </c>
      <c r="H31" s="15"/>
      <c r="I31" s="10"/>
      <c r="J31" s="36">
        <f>D31/$B$7</f>
        <v>145.92319112361307</v>
      </c>
      <c r="K31" s="11"/>
      <c r="L31" s="12"/>
      <c r="M31" s="36">
        <f>D31/$B$11</f>
        <v>87.895044696679335</v>
      </c>
      <c r="N31" s="13"/>
      <c r="O31" s="13"/>
      <c r="P31" s="37">
        <f>(D31/$B$12)*100</f>
        <v>2.0678506129420247</v>
      </c>
    </row>
    <row r="32" spans="1:18" s="1" customFormat="1" ht="15.75" x14ac:dyDescent="0.25">
      <c r="A32" s="27" t="s">
        <v>3</v>
      </c>
      <c r="B32" s="29">
        <v>65817</v>
      </c>
      <c r="C32" s="29">
        <v>58593</v>
      </c>
      <c r="D32" s="29">
        <f>DATA!K32</f>
        <v>65151.833333333328</v>
      </c>
      <c r="E32" s="35">
        <f>B32/B23</f>
        <v>0.10273360003871027</v>
      </c>
      <c r="F32" s="35">
        <f>C32/C23</f>
        <v>0.10329417323056744</v>
      </c>
      <c r="G32" s="35">
        <f>D32/D23</f>
        <v>0.1140801564917414</v>
      </c>
      <c r="H32" s="15"/>
      <c r="I32" s="10"/>
      <c r="J32" s="36">
        <f>D32/$B$7</f>
        <v>305.44694483513047</v>
      </c>
      <c r="K32" s="11"/>
      <c r="L32" s="12"/>
      <c r="M32" s="36">
        <f>D32/$B$11</f>
        <v>183.98222148256977</v>
      </c>
      <c r="N32" s="13"/>
      <c r="O32" s="13"/>
      <c r="P32" s="37">
        <f>(D32/$B$12)*100</f>
        <v>4.3284322884875968</v>
      </c>
    </row>
    <row r="33" spans="1:18" s="1" customFormat="1" ht="15.75" x14ac:dyDescent="0.25">
      <c r="A33" s="27" t="s">
        <v>7</v>
      </c>
      <c r="B33" s="29">
        <v>12265</v>
      </c>
      <c r="C33" s="29">
        <v>7706</v>
      </c>
      <c r="D33" s="29">
        <f>DATA!L32</f>
        <v>18418.416666666664</v>
      </c>
      <c r="E33" s="35">
        <f>B33/B23</f>
        <v>1.9144409567053822E-2</v>
      </c>
      <c r="F33" s="35">
        <f>C33/C23</f>
        <v>1.3584982829258661E-2</v>
      </c>
      <c r="G33" s="35">
        <f>D33/D23</f>
        <v>3.2250448654503425E-2</v>
      </c>
      <c r="H33" s="15"/>
      <c r="I33" s="10"/>
      <c r="J33" s="36">
        <f>D33/$B$7</f>
        <v>86.349820284419422</v>
      </c>
      <c r="K33" s="11"/>
      <c r="L33" s="12"/>
      <c r="M33" s="36">
        <f>D33/$B$11</f>
        <v>52.011755328321598</v>
      </c>
      <c r="N33" s="13"/>
      <c r="O33" s="13"/>
      <c r="P33" s="37">
        <f>(D33/$B$12)*100</f>
        <v>1.2236473683700599</v>
      </c>
    </row>
    <row r="34" spans="1:18" s="1" customFormat="1" ht="15.75" x14ac:dyDescent="0.25">
      <c r="A34" s="27" t="s">
        <v>41</v>
      </c>
      <c r="B34" s="29">
        <v>7357</v>
      </c>
      <c r="C34" s="29">
        <v>2975</v>
      </c>
      <c r="D34" s="29">
        <f>DATA!M32</f>
        <v>8513.9166666666661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37"/>
    </row>
    <row r="35" spans="1:18" s="1" customFormat="1" ht="15.75" x14ac:dyDescent="0.25">
      <c r="A35" s="27"/>
      <c r="B35" s="29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37"/>
    </row>
    <row r="36" spans="1:18" s="2" customFormat="1" ht="15.75" x14ac:dyDescent="0.25">
      <c r="A36" s="26" t="s">
        <v>16</v>
      </c>
      <c r="B36" s="34">
        <f>SUM(B29:B33)</f>
        <v>198650</v>
      </c>
      <c r="C36" s="34">
        <f>SUM(C29:C33)</f>
        <v>179494</v>
      </c>
      <c r="D36" s="34">
        <f>SUM(D29:D33)</f>
        <v>220767.66666666666</v>
      </c>
      <c r="E36" s="33">
        <f>B36/B23</f>
        <v>0.31007231638770827</v>
      </c>
      <c r="F36" s="33">
        <f>C36/C23</f>
        <v>0.31643172955553517</v>
      </c>
      <c r="G36" s="33">
        <f>D36/D23</f>
        <v>0.38656179992351103</v>
      </c>
      <c r="H36" s="11"/>
      <c r="I36" s="12"/>
      <c r="J36" s="36">
        <f>D36/$B$7</f>
        <v>1035.0101578371621</v>
      </c>
      <c r="K36" s="11"/>
      <c r="L36" s="12"/>
      <c r="M36" s="36">
        <f>D36/$B$11</f>
        <v>623.42567609798857</v>
      </c>
      <c r="N36" s="13"/>
      <c r="O36" s="13"/>
      <c r="P36" s="37">
        <f>(D36/$B$12)*100</f>
        <v>14.666937947318958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37"/>
    </row>
    <row r="38" spans="1:18" s="2" customFormat="1" ht="15.75" x14ac:dyDescent="0.25">
      <c r="A38" s="26" t="s">
        <v>20</v>
      </c>
      <c r="B38" s="34">
        <f>B27-B36</f>
        <v>180972</v>
      </c>
      <c r="C38" s="34">
        <f>C27-C36</f>
        <v>151350</v>
      </c>
      <c r="D38" s="34">
        <f>D27-D36</f>
        <v>117370.74999999991</v>
      </c>
      <c r="E38" s="33">
        <f>B38/B23</f>
        <v>0.28247876788983811</v>
      </c>
      <c r="F38" s="33">
        <f>C38/C23</f>
        <v>0.26681639647135974</v>
      </c>
      <c r="G38" s="33">
        <f>D38/D23</f>
        <v>0.20551491558262186</v>
      </c>
      <c r="H38" s="11"/>
      <c r="I38" s="12"/>
      <c r="J38" s="36">
        <f>D38/$B$7</f>
        <v>550.26136896390017</v>
      </c>
      <c r="K38" s="11"/>
      <c r="L38" s="12"/>
      <c r="M38" s="36">
        <f>D38/$B$11</f>
        <v>331.44318766279758</v>
      </c>
      <c r="N38" s="13"/>
      <c r="O38" s="13"/>
      <c r="P38" s="37">
        <f>(D38/$B$12)*100</f>
        <v>7.7976523150897039</v>
      </c>
    </row>
    <row r="39" spans="1:18" s="1" customFormat="1" ht="15.75" x14ac:dyDescent="0.25">
      <c r="A39" s="27"/>
      <c r="B39" s="29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37"/>
    </row>
    <row r="40" spans="1:18" s="1" customFormat="1" ht="15.75" x14ac:dyDescent="0.25">
      <c r="A40" s="27" t="s">
        <v>17</v>
      </c>
      <c r="B40" s="29">
        <f>B38+B32</f>
        <v>246789</v>
      </c>
      <c r="C40" s="29">
        <f>C38+C32</f>
        <v>209943</v>
      </c>
      <c r="D40" s="29">
        <f>D38+D32</f>
        <v>182522.58333333326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37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111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DATA!D44</f>
        <v>209.2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DATA!E44</f>
        <v>167.3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DATA!F44</f>
        <v>7.1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DATA!G44</f>
        <v>160.17037037037039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27"/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DATA!I44</f>
        <v>190.17322839506173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112</v>
      </c>
      <c r="B12" s="41">
        <f>DATA!J44</f>
        <v>0</v>
      </c>
      <c r="C12" s="43" t="s">
        <v>113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43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114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43"/>
      <c r="D14" s="30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32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115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110785</v>
      </c>
      <c r="C19" s="29">
        <v>115227</v>
      </c>
      <c r="D19" s="29">
        <f>DATA!D33</f>
        <v>140575.11111111109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19069</v>
      </c>
      <c r="C20" s="29">
        <v>22575</v>
      </c>
      <c r="D20" s="29">
        <f>DATA!E33</f>
        <v>24275.481481481485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34586</v>
      </c>
      <c r="C21" s="29">
        <v>32709</v>
      </c>
      <c r="D21" s="29">
        <f>DATA!F33</f>
        <v>43100.111111111109</v>
      </c>
      <c r="E21" s="33">
        <f t="shared" ref="E21:F21" si="0">B21/B23</f>
        <v>0.21032595475553392</v>
      </c>
      <c r="F21" s="33">
        <f t="shared" si="0"/>
        <v>0.19182926614705209</v>
      </c>
      <c r="G21" s="33">
        <f>D21/D23</f>
        <v>0.20726119384775843</v>
      </c>
      <c r="H21" s="10"/>
      <c r="I21" s="10"/>
      <c r="J21" s="36">
        <f>D21/$B$7</f>
        <v>257.62170419074181</v>
      </c>
      <c r="K21" s="10"/>
      <c r="L21" s="10"/>
      <c r="M21" s="36">
        <f>D21/$B$11</f>
        <v>226.63605952766326</v>
      </c>
      <c r="N21" s="10"/>
      <c r="O21" s="10"/>
      <c r="P21" s="44" t="e">
        <f>(D21/$B$12)*100</f>
        <v>#DIV/0!</v>
      </c>
    </row>
    <row r="22" spans="1:18" s="1" customFormat="1" ht="15.75" x14ac:dyDescent="0.25">
      <c r="A22" s="27"/>
      <c r="B22" s="27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44"/>
    </row>
    <row r="23" spans="1:18" s="2" customFormat="1" ht="15.75" x14ac:dyDescent="0.25">
      <c r="A23" s="26" t="s">
        <v>12</v>
      </c>
      <c r="B23" s="34">
        <f>SUM(B19:B21)</f>
        <v>164440</v>
      </c>
      <c r="C23" s="34">
        <f>SUM(C19:C21)</f>
        <v>170511</v>
      </c>
      <c r="D23" s="34">
        <f>SUM(D19:D21)</f>
        <v>207950.70370370371</v>
      </c>
      <c r="E23" s="33">
        <f t="shared" ref="E23:F23" si="1">B23/B23</f>
        <v>1</v>
      </c>
      <c r="F23" s="33">
        <f t="shared" si="1"/>
        <v>1</v>
      </c>
      <c r="G23" s="33">
        <f>D23/D23</f>
        <v>1</v>
      </c>
      <c r="H23" s="11"/>
      <c r="I23" s="12"/>
      <c r="J23" s="36">
        <f>D23/$B$7</f>
        <v>1242.980894821899</v>
      </c>
      <c r="K23" s="11"/>
      <c r="L23" s="12"/>
      <c r="M23" s="36">
        <f t="shared" ref="M23:M38" si="2">D23/$B$11</f>
        <v>1093.4804307560655</v>
      </c>
      <c r="N23" s="13"/>
      <c r="O23" s="13"/>
      <c r="P23" s="44" t="e">
        <f t="shared" ref="P23:P38" si="3">(D23/$B$12)*100</f>
        <v>#DIV/0!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44"/>
      <c r="R24" s="14"/>
    </row>
    <row r="25" spans="1:18" s="2" customFormat="1" ht="15.75" x14ac:dyDescent="0.25">
      <c r="A25" s="26" t="s">
        <v>13</v>
      </c>
      <c r="B25" s="34">
        <v>55869</v>
      </c>
      <c r="C25" s="34">
        <v>51341</v>
      </c>
      <c r="D25" s="34">
        <f>DATA!G33</f>
        <v>59960.037037037044</v>
      </c>
      <c r="E25" s="33">
        <f>B25/B23</f>
        <v>0.3397531014351739</v>
      </c>
      <c r="F25" s="33">
        <f>C25/C23</f>
        <v>0.30110080874547684</v>
      </c>
      <c r="G25" s="33">
        <f>D25/D23</f>
        <v>0.28833774528827971</v>
      </c>
      <c r="H25" s="11"/>
      <c r="I25" s="12"/>
      <c r="J25" s="36">
        <f t="shared" ref="J25:J38" si="4">D25/$B$7</f>
        <v>358.3983086493547</v>
      </c>
      <c r="K25" s="11"/>
      <c r="L25" s="12"/>
      <c r="M25" s="36">
        <f t="shared" si="2"/>
        <v>315.29168192106079</v>
      </c>
      <c r="N25" s="13"/>
      <c r="O25" s="13"/>
      <c r="P25" s="44" t="e">
        <f t="shared" si="3"/>
        <v>#DIV/0!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44"/>
    </row>
    <row r="27" spans="1:18" s="2" customFormat="1" ht="15.75" x14ac:dyDescent="0.25">
      <c r="A27" s="26" t="s">
        <v>14</v>
      </c>
      <c r="B27" s="34">
        <f>+B23-B25</f>
        <v>108571</v>
      </c>
      <c r="C27" s="34">
        <f>+C23-C25</f>
        <v>119170</v>
      </c>
      <c r="D27" s="34">
        <f>+D23-D25</f>
        <v>147990.66666666666</v>
      </c>
      <c r="E27" s="33">
        <f>B27/B23</f>
        <v>0.6602468985648261</v>
      </c>
      <c r="F27" s="33">
        <f>C27/C23</f>
        <v>0.69889919125452316</v>
      </c>
      <c r="G27" s="33">
        <f>D27/D23</f>
        <v>0.71166225471172029</v>
      </c>
      <c r="H27" s="11"/>
      <c r="I27" s="12"/>
      <c r="J27" s="36">
        <f t="shared" si="4"/>
        <v>884.58258617254421</v>
      </c>
      <c r="K27" s="11"/>
      <c r="L27" s="12"/>
      <c r="M27" s="36">
        <f t="shared" si="2"/>
        <v>778.18874883500462</v>
      </c>
      <c r="N27" s="13"/>
      <c r="O27" s="13"/>
      <c r="P27" s="44" t="e">
        <f t="shared" si="3"/>
        <v>#DIV/0!</v>
      </c>
    </row>
    <row r="28" spans="1:18" s="1" customFormat="1" ht="15.75" x14ac:dyDescent="0.25">
      <c r="A28" s="27"/>
      <c r="B28" s="27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44"/>
    </row>
    <row r="29" spans="1:18" s="1" customFormat="1" ht="15.75" x14ac:dyDescent="0.25">
      <c r="A29" s="27" t="s">
        <v>6</v>
      </c>
      <c r="B29" s="29">
        <v>4184</v>
      </c>
      <c r="C29" s="29">
        <v>5503</v>
      </c>
      <c r="D29" s="29">
        <f>DATA!H33</f>
        <v>10662.444444444445</v>
      </c>
      <c r="E29" s="35">
        <f>B29/B23</f>
        <v>2.5443930917051813E-2</v>
      </c>
      <c r="F29" s="35">
        <f>C29/C23</f>
        <v>3.2273577657746425E-2</v>
      </c>
      <c r="G29" s="35">
        <f>D29/D23</f>
        <v>5.1273904125069533E-2</v>
      </c>
      <c r="H29" s="15"/>
      <c r="I29" s="10"/>
      <c r="J29" s="36">
        <f t="shared" si="4"/>
        <v>63.732483230391182</v>
      </c>
      <c r="K29" s="11"/>
      <c r="L29" s="12"/>
      <c r="M29" s="36">
        <f t="shared" si="2"/>
        <v>56.067010769226229</v>
      </c>
      <c r="N29" s="13"/>
      <c r="O29" s="13"/>
      <c r="P29" s="44" t="e">
        <f t="shared" si="3"/>
        <v>#DIV/0!</v>
      </c>
    </row>
    <row r="30" spans="1:18" s="1" customFormat="1" ht="15.75" x14ac:dyDescent="0.25">
      <c r="A30" s="27" t="s">
        <v>15</v>
      </c>
      <c r="B30" s="29">
        <v>19695</v>
      </c>
      <c r="C30" s="29">
        <v>18998</v>
      </c>
      <c r="D30" s="29">
        <f>DATA!I33</f>
        <v>21828.259259259255</v>
      </c>
      <c r="E30" s="35">
        <f>B30/B23</f>
        <v>0.11977012892240331</v>
      </c>
      <c r="F30" s="35">
        <f>C30/C23</f>
        <v>0.11141803168124051</v>
      </c>
      <c r="G30" s="35">
        <f>D30/D23</f>
        <v>0.10496843179891814</v>
      </c>
      <c r="H30" s="15"/>
      <c r="I30" s="10"/>
      <c r="J30" s="36">
        <f t="shared" si="4"/>
        <v>130.47375528547073</v>
      </c>
      <c r="K30" s="11"/>
      <c r="L30" s="12"/>
      <c r="M30" s="36">
        <f t="shared" si="2"/>
        <v>114.78092601926967</v>
      </c>
      <c r="N30" s="13"/>
      <c r="O30" s="13"/>
      <c r="P30" s="44" t="e">
        <f t="shared" si="3"/>
        <v>#DIV/0!</v>
      </c>
    </row>
    <row r="31" spans="1:18" s="1" customFormat="1" ht="15.75" x14ac:dyDescent="0.25">
      <c r="A31" s="27" t="s">
        <v>2</v>
      </c>
      <c r="B31" s="29">
        <v>14480</v>
      </c>
      <c r="C31" s="29">
        <v>15132</v>
      </c>
      <c r="D31" s="29">
        <f>DATA!J33</f>
        <v>18102.407407407409</v>
      </c>
      <c r="E31" s="35">
        <f>B31/B23</f>
        <v>8.8056433957674526E-2</v>
      </c>
      <c r="F31" s="35">
        <f>C31/C23</f>
        <v>8.8745007653465172E-2</v>
      </c>
      <c r="G31" s="35">
        <f>D31/D23</f>
        <v>8.7051436157679116E-2</v>
      </c>
      <c r="H31" s="15"/>
      <c r="I31" s="10"/>
      <c r="J31" s="36">
        <f>D31/$B$7</f>
        <v>108.20327201080339</v>
      </c>
      <c r="K31" s="11"/>
      <c r="L31" s="12"/>
      <c r="M31" s="36">
        <f t="shared" si="2"/>
        <v>95.189041907633083</v>
      </c>
      <c r="N31" s="13"/>
      <c r="O31" s="13"/>
      <c r="P31" s="44" t="e">
        <f t="shared" si="3"/>
        <v>#DIV/0!</v>
      </c>
    </row>
    <row r="32" spans="1:18" s="1" customFormat="1" ht="15.75" x14ac:dyDescent="0.25">
      <c r="A32" s="27" t="s">
        <v>3</v>
      </c>
      <c r="B32" s="29">
        <v>21075</v>
      </c>
      <c r="C32" s="29">
        <v>19143</v>
      </c>
      <c r="D32" s="29">
        <f>DATA!K33</f>
        <v>22296.074074074073</v>
      </c>
      <c r="E32" s="35">
        <f>B32/B23</f>
        <v>0.12816224762831427</v>
      </c>
      <c r="F32" s="35">
        <f>C32/C23</f>
        <v>0.11226841670038883</v>
      </c>
      <c r="G32" s="35">
        <f>D32/D23</f>
        <v>0.10721807465408913</v>
      </c>
      <c r="H32" s="15"/>
      <c r="I32" s="10"/>
      <c r="J32" s="36">
        <f t="shared" si="4"/>
        <v>133.27001837462086</v>
      </c>
      <c r="K32" s="11"/>
      <c r="L32" s="12"/>
      <c r="M32" s="36">
        <f t="shared" si="2"/>
        <v>117.24086645758936</v>
      </c>
      <c r="N32" s="13"/>
      <c r="O32" s="13"/>
      <c r="P32" s="44" t="e">
        <f t="shared" si="3"/>
        <v>#DIV/0!</v>
      </c>
    </row>
    <row r="33" spans="1:18" s="1" customFormat="1" ht="15.75" x14ac:dyDescent="0.25">
      <c r="A33" s="27" t="s">
        <v>7</v>
      </c>
      <c r="B33" s="29">
        <v>5843</v>
      </c>
      <c r="C33" s="29">
        <v>6514</v>
      </c>
      <c r="D33" s="29">
        <f>DATA!L33</f>
        <v>6620.0740740740739</v>
      </c>
      <c r="E33" s="35">
        <f>B33/B23</f>
        <v>3.5532717100462172E-2</v>
      </c>
      <c r="F33" s="35">
        <f>C33/C23</f>
        <v>3.8202813894704743E-2</v>
      </c>
      <c r="G33" s="35">
        <f>D33/D23</f>
        <v>3.1834824100939879E-2</v>
      </c>
      <c r="H33" s="15"/>
      <c r="I33" s="10"/>
      <c r="J33" s="36">
        <f t="shared" si="4"/>
        <v>39.570078147484004</v>
      </c>
      <c r="K33" s="11"/>
      <c r="L33" s="12"/>
      <c r="M33" s="36">
        <f t="shared" si="2"/>
        <v>34.810757170939311</v>
      </c>
      <c r="N33" s="13"/>
      <c r="O33" s="13"/>
      <c r="P33" s="44" t="e">
        <f t="shared" si="3"/>
        <v>#DIV/0!</v>
      </c>
    </row>
    <row r="34" spans="1:18" s="1" customFormat="1" ht="15.75" x14ac:dyDescent="0.25">
      <c r="A34" s="27" t="s">
        <v>41</v>
      </c>
      <c r="B34" s="29">
        <v>2270</v>
      </c>
      <c r="C34" s="29">
        <v>1713</v>
      </c>
      <c r="D34" s="29">
        <f>DATA!M33</f>
        <v>2933.3333333333335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44"/>
    </row>
    <row r="35" spans="1:18" s="1" customFormat="1" ht="15.75" x14ac:dyDescent="0.25">
      <c r="A35" s="27"/>
      <c r="B35" s="27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44"/>
    </row>
    <row r="36" spans="1:18" s="2" customFormat="1" ht="15.75" x14ac:dyDescent="0.25">
      <c r="A36" s="26" t="s">
        <v>16</v>
      </c>
      <c r="B36" s="34">
        <f>SUM(B29:B33)</f>
        <v>65277</v>
      </c>
      <c r="C36" s="34">
        <f>SUM(C29:C33)</f>
        <v>65290</v>
      </c>
      <c r="D36" s="34">
        <f>SUM(D29:D33)</f>
        <v>79509.259259259255</v>
      </c>
      <c r="E36" s="33">
        <f>B36/B23</f>
        <v>0.39696545852590609</v>
      </c>
      <c r="F36" s="33">
        <f>C36/C23</f>
        <v>0.38290784758754565</v>
      </c>
      <c r="G36" s="33">
        <f>D36/D23</f>
        <v>0.38234667083669577</v>
      </c>
      <c r="H36" s="11"/>
      <c r="I36" s="12"/>
      <c r="J36" s="36">
        <f>D36/$B$7</f>
        <v>475.2496070487702</v>
      </c>
      <c r="K36" s="11"/>
      <c r="L36" s="12"/>
      <c r="M36" s="36">
        <f t="shared" si="2"/>
        <v>418.08860232465764</v>
      </c>
      <c r="N36" s="13"/>
      <c r="O36" s="13"/>
      <c r="P36" s="44" t="e">
        <f t="shared" si="3"/>
        <v>#DIV/0!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44"/>
    </row>
    <row r="38" spans="1:18" s="2" customFormat="1" ht="15.75" x14ac:dyDescent="0.25">
      <c r="A38" s="26" t="s">
        <v>20</v>
      </c>
      <c r="B38" s="34">
        <f>B27-B36</f>
        <v>43294</v>
      </c>
      <c r="C38" s="34">
        <f>C27-C36</f>
        <v>53880</v>
      </c>
      <c r="D38" s="34">
        <f>D27-D36</f>
        <v>68481.407407407401</v>
      </c>
      <c r="E38" s="33">
        <f>B38/B23</f>
        <v>0.26328144003891996</v>
      </c>
      <c r="F38" s="33">
        <f>C38/C23</f>
        <v>0.31599134366697751</v>
      </c>
      <c r="G38" s="33">
        <f>D38/D23</f>
        <v>0.32931558387502446</v>
      </c>
      <c r="H38" s="11"/>
      <c r="I38" s="12"/>
      <c r="J38" s="36">
        <f t="shared" si="4"/>
        <v>409.33297912377407</v>
      </c>
      <c r="K38" s="11"/>
      <c r="L38" s="12"/>
      <c r="M38" s="36">
        <f t="shared" si="2"/>
        <v>360.10014651034697</v>
      </c>
      <c r="N38" s="13"/>
      <c r="O38" s="13"/>
      <c r="P38" s="44" t="e">
        <f t="shared" si="3"/>
        <v>#DIV/0!</v>
      </c>
    </row>
    <row r="39" spans="1:18" s="1" customFormat="1" ht="15.75" x14ac:dyDescent="0.25">
      <c r="A39" s="27"/>
      <c r="B39" s="27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4"/>
    </row>
    <row r="40" spans="1:18" s="1" customFormat="1" ht="15.75" x14ac:dyDescent="0.25">
      <c r="A40" s="27" t="s">
        <v>17</v>
      </c>
      <c r="B40" s="29">
        <f>B38+B32</f>
        <v>64369</v>
      </c>
      <c r="C40" s="29">
        <f>C38+C32</f>
        <v>73023</v>
      </c>
      <c r="D40" s="29">
        <f>D38+D32</f>
        <v>90777.481481481474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44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119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DATA!D45</f>
        <v>824.8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DATA!E45</f>
        <v>259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DATA!F45</f>
        <v>5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DATA!G45</f>
        <v>254.00124999999997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27"/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DATA!I45</f>
        <v>205.66806249999996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112</v>
      </c>
      <c r="B12" s="41">
        <f>DATA!J45</f>
        <v>0</v>
      </c>
      <c r="C12" s="27" t="s">
        <v>113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27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114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27"/>
      <c r="D14" s="30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32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115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162725</v>
      </c>
      <c r="C19" s="29">
        <v>153614</v>
      </c>
      <c r="D19" s="29">
        <f>DATA!D34</f>
        <v>122585.125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48528</v>
      </c>
      <c r="C20" s="29">
        <v>39059</v>
      </c>
      <c r="D20" s="29">
        <f>DATA!E34</f>
        <v>39579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53650</v>
      </c>
      <c r="C21" s="29">
        <v>38327</v>
      </c>
      <c r="D21" s="29">
        <f>DATA!F34</f>
        <v>50342.375</v>
      </c>
      <c r="E21" s="33">
        <f>B21/B23</f>
        <v>0.20252696269955417</v>
      </c>
      <c r="F21" s="33">
        <f t="shared" ref="F21:G21" si="0">C21/C23</f>
        <v>0.16591774891774891</v>
      </c>
      <c r="G21" s="33">
        <f t="shared" si="0"/>
        <v>0.23689804782441948</v>
      </c>
      <c r="H21" s="10"/>
      <c r="I21" s="10"/>
      <c r="J21" s="36">
        <f>D21/$B$7</f>
        <v>194.37210424710426</v>
      </c>
      <c r="K21" s="10"/>
      <c r="L21" s="10"/>
      <c r="M21" s="36">
        <f>D21/$B$11</f>
        <v>244.7748784525065</v>
      </c>
      <c r="N21" s="10"/>
      <c r="O21" s="10"/>
      <c r="P21" s="45" t="e">
        <f>(D21/$B$12)*100</f>
        <v>#DIV/0!</v>
      </c>
    </row>
    <row r="22" spans="1:18" s="1" customFormat="1" ht="15.75" x14ac:dyDescent="0.25">
      <c r="A22" s="27"/>
      <c r="B22" s="27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45"/>
    </row>
    <row r="23" spans="1:18" s="2" customFormat="1" ht="15.75" x14ac:dyDescent="0.25">
      <c r="A23" s="26" t="s">
        <v>12</v>
      </c>
      <c r="B23" s="34">
        <f>SUM(B19:B21)</f>
        <v>264903</v>
      </c>
      <c r="C23" s="34">
        <f>SUM(C19:C21)</f>
        <v>231000</v>
      </c>
      <c r="D23" s="34">
        <f>SUM(D19:D21)</f>
        <v>212506.5</v>
      </c>
      <c r="E23" s="33">
        <f>B23/B23</f>
        <v>1</v>
      </c>
      <c r="F23" s="33">
        <f t="shared" ref="F23:G23" si="1">C23/C23</f>
        <v>1</v>
      </c>
      <c r="G23" s="33">
        <f t="shared" si="1"/>
        <v>1</v>
      </c>
      <c r="H23" s="11"/>
      <c r="I23" s="12"/>
      <c r="J23" s="36">
        <f>D23/$B$7</f>
        <v>820.48841698841704</v>
      </c>
      <c r="K23" s="11"/>
      <c r="L23" s="12"/>
      <c r="M23" s="36">
        <f t="shared" ref="M23:M38" si="2">D23/$B$11</f>
        <v>1033.249875633948</v>
      </c>
      <c r="N23" s="13"/>
      <c r="O23" s="13"/>
      <c r="P23" s="45" t="e">
        <f t="shared" ref="P23:P38" si="3">(D23/$B$12)*100</f>
        <v>#DIV/0!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45"/>
      <c r="R24" s="14"/>
    </row>
    <row r="25" spans="1:18" s="2" customFormat="1" ht="15.75" x14ac:dyDescent="0.25">
      <c r="A25" s="26" t="s">
        <v>13</v>
      </c>
      <c r="B25" s="34">
        <v>90896</v>
      </c>
      <c r="C25" s="34">
        <v>74720</v>
      </c>
      <c r="D25" s="34">
        <f>DATA!G34</f>
        <v>67599.375</v>
      </c>
      <c r="E25" s="33">
        <f>B25/B23</f>
        <v>0.34312937188329312</v>
      </c>
      <c r="F25" s="33">
        <f>C25/C23</f>
        <v>0.32346320346320345</v>
      </c>
      <c r="G25" s="33">
        <f>D25/D23</f>
        <v>0.31810497561251067</v>
      </c>
      <c r="H25" s="11"/>
      <c r="I25" s="12"/>
      <c r="J25" s="36">
        <f t="shared" ref="J25:J38" si="4">D25/$B$7</f>
        <v>261.00144787644786</v>
      </c>
      <c r="K25" s="11"/>
      <c r="L25" s="12"/>
      <c r="M25" s="36">
        <f t="shared" si="2"/>
        <v>328.68192649016669</v>
      </c>
      <c r="N25" s="13"/>
      <c r="O25" s="13"/>
      <c r="P25" s="45" t="e">
        <f t="shared" si="3"/>
        <v>#DIV/0!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45"/>
    </row>
    <row r="27" spans="1:18" s="2" customFormat="1" ht="15.75" x14ac:dyDescent="0.25">
      <c r="A27" s="26" t="s">
        <v>14</v>
      </c>
      <c r="B27" s="34">
        <f>+B23-B25</f>
        <v>174007</v>
      </c>
      <c r="C27" s="34">
        <f>+C23-C25</f>
        <v>156280</v>
      </c>
      <c r="D27" s="34">
        <f>+D23-D25</f>
        <v>144907.125</v>
      </c>
      <c r="E27" s="33">
        <f>B27/B23</f>
        <v>0.65687062811670682</v>
      </c>
      <c r="F27" s="33">
        <f>C27/C23</f>
        <v>0.67653679653679655</v>
      </c>
      <c r="G27" s="33">
        <f>D27/D23</f>
        <v>0.68189502438748928</v>
      </c>
      <c r="H27" s="11"/>
      <c r="I27" s="12"/>
      <c r="J27" s="36">
        <f t="shared" si="4"/>
        <v>559.48696911196907</v>
      </c>
      <c r="K27" s="11"/>
      <c r="L27" s="12"/>
      <c r="M27" s="36">
        <f t="shared" si="2"/>
        <v>704.56794914378122</v>
      </c>
      <c r="N27" s="13"/>
      <c r="O27" s="13"/>
      <c r="P27" s="45" t="e">
        <f t="shared" si="3"/>
        <v>#DIV/0!</v>
      </c>
    </row>
    <row r="28" spans="1:18" s="1" customFormat="1" ht="15.75" x14ac:dyDescent="0.25">
      <c r="A28" s="27"/>
      <c r="B28" s="27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45"/>
    </row>
    <row r="29" spans="1:18" s="1" customFormat="1" ht="15.75" x14ac:dyDescent="0.25">
      <c r="A29" s="27" t="s">
        <v>6</v>
      </c>
      <c r="B29" s="29">
        <v>9694</v>
      </c>
      <c r="C29" s="29">
        <v>8280</v>
      </c>
      <c r="D29" s="29">
        <f>DATA!H34</f>
        <v>7181.5</v>
      </c>
      <c r="E29" s="35">
        <f>B29/B23</f>
        <v>3.6594527053298756E-2</v>
      </c>
      <c r="F29" s="35">
        <f>C29/C23</f>
        <v>3.5844155844155845E-2</v>
      </c>
      <c r="G29" s="35">
        <f>D29/D23</f>
        <v>3.3794260410858021E-2</v>
      </c>
      <c r="H29" s="15"/>
      <c r="I29" s="10"/>
      <c r="J29" s="36">
        <f t="shared" si="4"/>
        <v>27.727799227799228</v>
      </c>
      <c r="K29" s="11"/>
      <c r="L29" s="12"/>
      <c r="M29" s="36">
        <f t="shared" si="2"/>
        <v>34.917915366660303</v>
      </c>
      <c r="N29" s="13"/>
      <c r="O29" s="13"/>
      <c r="P29" s="45" t="e">
        <f t="shared" si="3"/>
        <v>#DIV/0!</v>
      </c>
    </row>
    <row r="30" spans="1:18" s="1" customFormat="1" ht="15.75" x14ac:dyDescent="0.25">
      <c r="A30" s="27" t="s">
        <v>15</v>
      </c>
      <c r="B30" s="29">
        <v>27712</v>
      </c>
      <c r="C30" s="29">
        <v>22062</v>
      </c>
      <c r="D30" s="29">
        <f>DATA!I34</f>
        <v>20283.5625</v>
      </c>
      <c r="E30" s="35">
        <f>B30/B23</f>
        <v>0.10461187680018724</v>
      </c>
      <c r="F30" s="35">
        <f>C30/C23</f>
        <v>9.5506493506493512E-2</v>
      </c>
      <c r="G30" s="35">
        <f>D30/D23</f>
        <v>9.5449139202800862E-2</v>
      </c>
      <c r="H30" s="15"/>
      <c r="I30" s="10"/>
      <c r="J30" s="36">
        <f t="shared" si="4"/>
        <v>78.314913127413121</v>
      </c>
      <c r="K30" s="11"/>
      <c r="L30" s="12"/>
      <c r="M30" s="36">
        <f t="shared" si="2"/>
        <v>98.622811210661368</v>
      </c>
      <c r="N30" s="13"/>
      <c r="O30" s="13"/>
      <c r="P30" s="45" t="e">
        <f t="shared" si="3"/>
        <v>#DIV/0!</v>
      </c>
    </row>
    <row r="31" spans="1:18" s="1" customFormat="1" ht="15.75" x14ac:dyDescent="0.25">
      <c r="A31" s="27" t="s">
        <v>2</v>
      </c>
      <c r="B31" s="29">
        <v>21750</v>
      </c>
      <c r="C31" s="29">
        <v>19143</v>
      </c>
      <c r="D31" s="29">
        <f>DATA!J34</f>
        <v>18834.75</v>
      </c>
      <c r="E31" s="35">
        <f>B31/B23</f>
        <v>8.2105525418738182E-2</v>
      </c>
      <c r="F31" s="35">
        <f>C31/C23</f>
        <v>8.2870129870129872E-2</v>
      </c>
      <c r="G31" s="35">
        <f>D31/D23</f>
        <v>8.8631406568740245E-2</v>
      </c>
      <c r="H31" s="15"/>
      <c r="I31" s="10"/>
      <c r="J31" s="36">
        <f>D31/$B$7</f>
        <v>72.721042471042466</v>
      </c>
      <c r="K31" s="11"/>
      <c r="L31" s="12"/>
      <c r="M31" s="36">
        <f t="shared" si="2"/>
        <v>91.578389814412745</v>
      </c>
      <c r="N31" s="13"/>
      <c r="O31" s="13"/>
      <c r="P31" s="45" t="e">
        <f t="shared" si="3"/>
        <v>#DIV/0!</v>
      </c>
    </row>
    <row r="32" spans="1:18" s="1" customFormat="1" ht="15.75" x14ac:dyDescent="0.25">
      <c r="A32" s="27" t="s">
        <v>3</v>
      </c>
      <c r="B32" s="29">
        <v>29729</v>
      </c>
      <c r="C32" s="29">
        <v>26289</v>
      </c>
      <c r="D32" s="29">
        <f>DATA!K34</f>
        <v>23823</v>
      </c>
      <c r="E32" s="35">
        <f>B32/B23</f>
        <v>0.11222598460568585</v>
      </c>
      <c r="F32" s="35">
        <f>C32/C23</f>
        <v>0.11380519480519481</v>
      </c>
      <c r="G32" s="35">
        <f>D32/D23</f>
        <v>0.11210480620592782</v>
      </c>
      <c r="H32" s="15"/>
      <c r="I32" s="10"/>
      <c r="J32" s="36">
        <f t="shared" si="4"/>
        <v>91.980694980694977</v>
      </c>
      <c r="K32" s="11"/>
      <c r="L32" s="12"/>
      <c r="M32" s="36">
        <f t="shared" si="2"/>
        <v>115.83227707024275</v>
      </c>
      <c r="N32" s="13"/>
      <c r="O32" s="13"/>
      <c r="P32" s="45" t="e">
        <f t="shared" si="3"/>
        <v>#DIV/0!</v>
      </c>
    </row>
    <row r="33" spans="1:18" s="1" customFormat="1" ht="15.75" x14ac:dyDescent="0.25">
      <c r="A33" s="27" t="s">
        <v>7</v>
      </c>
      <c r="B33" s="29">
        <v>12062</v>
      </c>
      <c r="C33" s="29">
        <v>11359</v>
      </c>
      <c r="D33" s="29">
        <f>DATA!L34</f>
        <v>9675.4375</v>
      </c>
      <c r="E33" s="35">
        <f>B33/B23</f>
        <v>4.5533648165554941E-2</v>
      </c>
      <c r="F33" s="35">
        <f>C33/C23</f>
        <v>4.9173160173160174E-2</v>
      </c>
      <c r="G33" s="35">
        <f>D33/D23</f>
        <v>4.5530077903499423E-2</v>
      </c>
      <c r="H33" s="15"/>
      <c r="I33" s="10"/>
      <c r="J33" s="36">
        <f t="shared" si="4"/>
        <v>37.356901544401545</v>
      </c>
      <c r="K33" s="11"/>
      <c r="L33" s="12"/>
      <c r="M33" s="36">
        <f t="shared" si="2"/>
        <v>47.04394733139474</v>
      </c>
      <c r="N33" s="13"/>
      <c r="O33" s="13"/>
      <c r="P33" s="45" t="e">
        <f t="shared" si="3"/>
        <v>#DIV/0!</v>
      </c>
    </row>
    <row r="34" spans="1:18" s="1" customFormat="1" ht="15.75" x14ac:dyDescent="0.25">
      <c r="A34" s="27" t="s">
        <v>41</v>
      </c>
      <c r="B34" s="29">
        <v>2963</v>
      </c>
      <c r="C34" s="29">
        <v>3524</v>
      </c>
      <c r="D34" s="29">
        <f>DATA!M34</f>
        <v>2187.75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45"/>
    </row>
    <row r="35" spans="1:18" s="1" customFormat="1" ht="15.75" x14ac:dyDescent="0.25">
      <c r="A35" s="27"/>
      <c r="B35" s="27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45"/>
    </row>
    <row r="36" spans="1:18" s="2" customFormat="1" ht="15.75" x14ac:dyDescent="0.25">
      <c r="A36" s="26" t="s">
        <v>16</v>
      </c>
      <c r="B36" s="34">
        <f>SUM(B29:B33)</f>
        <v>100947</v>
      </c>
      <c r="C36" s="34">
        <f>SUM(C29:C33)</f>
        <v>87133</v>
      </c>
      <c r="D36" s="34">
        <f>SUM(D29:D33)</f>
        <v>79798.25</v>
      </c>
      <c r="E36" s="33">
        <f>B36/B23</f>
        <v>0.38107156204346498</v>
      </c>
      <c r="F36" s="33">
        <f>C36/C23</f>
        <v>0.3771991341991342</v>
      </c>
      <c r="G36" s="33">
        <f>D36/D23</f>
        <v>0.37550969029182635</v>
      </c>
      <c r="H36" s="11"/>
      <c r="I36" s="12"/>
      <c r="J36" s="36">
        <f>D36/$B$7</f>
        <v>308.10135135135135</v>
      </c>
      <c r="K36" s="11"/>
      <c r="L36" s="12"/>
      <c r="M36" s="36">
        <f>D36/$B$11</f>
        <v>387.99534079337189</v>
      </c>
      <c r="N36" s="13"/>
      <c r="O36" s="13"/>
      <c r="P36" s="45" t="e">
        <f t="shared" si="3"/>
        <v>#DIV/0!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45"/>
    </row>
    <row r="38" spans="1:18" s="2" customFormat="1" ht="15.75" x14ac:dyDescent="0.25">
      <c r="A38" s="26" t="s">
        <v>20</v>
      </c>
      <c r="B38" s="34">
        <f>B27-B36</f>
        <v>73060</v>
      </c>
      <c r="C38" s="34">
        <f>C27-C36</f>
        <v>69147</v>
      </c>
      <c r="D38" s="34">
        <f>D27-D36</f>
        <v>65108.875</v>
      </c>
      <c r="E38" s="33">
        <f>B38/B23</f>
        <v>0.27579906607324189</v>
      </c>
      <c r="F38" s="33">
        <f>C38/C23</f>
        <v>0.29933766233766235</v>
      </c>
      <c r="G38" s="33">
        <f>D38/D23</f>
        <v>0.30638533409566293</v>
      </c>
      <c r="H38" s="11"/>
      <c r="I38" s="12"/>
      <c r="J38" s="36">
        <f t="shared" si="4"/>
        <v>251.38561776061775</v>
      </c>
      <c r="K38" s="11"/>
      <c r="L38" s="12"/>
      <c r="M38" s="36">
        <f t="shared" si="2"/>
        <v>316.57260835040933</v>
      </c>
      <c r="N38" s="13"/>
      <c r="O38" s="13"/>
      <c r="P38" s="45" t="e">
        <f t="shared" si="3"/>
        <v>#DIV/0!</v>
      </c>
    </row>
    <row r="39" spans="1:18" s="1" customFormat="1" ht="15.75" x14ac:dyDescent="0.25">
      <c r="A39" s="27"/>
      <c r="B39" s="27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5"/>
    </row>
    <row r="40" spans="1:18" s="1" customFormat="1" ht="15.75" x14ac:dyDescent="0.25">
      <c r="A40" s="27" t="s">
        <v>17</v>
      </c>
      <c r="B40" s="29">
        <f>B38+B32</f>
        <v>102789</v>
      </c>
      <c r="C40" s="29">
        <f>C38+C32</f>
        <v>95436</v>
      </c>
      <c r="D40" s="29">
        <f>D38+D32</f>
        <v>88931.875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45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116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DATA!D47</f>
        <v>1651.4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DATA!E47</f>
        <v>325.3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DATA!F47</f>
        <v>0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DATA!G47</f>
        <v>325.33900000000006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27"/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DATA!I47</f>
        <v>113.46716666666669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112</v>
      </c>
      <c r="B12" s="41">
        <f>DATA!J47</f>
        <v>0</v>
      </c>
      <c r="C12" s="43" t="s">
        <v>113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43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114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43"/>
      <c r="D14" s="30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32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115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41338</v>
      </c>
      <c r="C19" s="29">
        <v>65861</v>
      </c>
      <c r="D19" s="29">
        <f>DATA!D36</f>
        <v>40401.800000000003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39751</v>
      </c>
      <c r="C20" s="29">
        <v>37107</v>
      </c>
      <c r="D20" s="29">
        <f>DATA!E36</f>
        <v>26574.999999999996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22755</v>
      </c>
      <c r="C21" s="29">
        <v>25218</v>
      </c>
      <c r="D21" s="29">
        <f>DATA!F36</f>
        <v>32424.3</v>
      </c>
      <c r="E21" s="33">
        <f>B21/$B$23</f>
        <v>0.21912676707368745</v>
      </c>
      <c r="F21" s="33">
        <f>C21/$C$23</f>
        <v>0.1967297520790102</v>
      </c>
      <c r="G21" s="33">
        <f>D21/$D$23</f>
        <v>0.32619659138580959</v>
      </c>
      <c r="H21" s="10"/>
      <c r="I21" s="10"/>
      <c r="J21" s="36">
        <f>D21/$B$7</f>
        <v>99.675069166922839</v>
      </c>
      <c r="K21" s="10"/>
      <c r="L21" s="10"/>
      <c r="M21" s="36">
        <f>D21/$B$11</f>
        <v>285.7593165717542</v>
      </c>
      <c r="N21" s="10"/>
      <c r="O21" s="10"/>
      <c r="P21" s="44" t="e">
        <f>(D21/$B$12)*100</f>
        <v>#DIV/0!</v>
      </c>
    </row>
    <row r="22" spans="1:18" s="1" customFormat="1" ht="15.75" x14ac:dyDescent="0.25">
      <c r="A22" s="27"/>
      <c r="B22" s="27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44"/>
    </row>
    <row r="23" spans="1:18" s="2" customFormat="1" ht="15.75" x14ac:dyDescent="0.25">
      <c r="A23" s="26" t="s">
        <v>12</v>
      </c>
      <c r="B23" s="34">
        <f>SUM(B19:B21)</f>
        <v>103844</v>
      </c>
      <c r="C23" s="34">
        <f>SUM(C19:C21)</f>
        <v>128186</v>
      </c>
      <c r="D23" s="34">
        <f>SUM(D19:D21)</f>
        <v>99401.1</v>
      </c>
      <c r="E23" s="33">
        <f>B23/$B$23</f>
        <v>1</v>
      </c>
      <c r="F23" s="33">
        <f>C23/$C$23</f>
        <v>1</v>
      </c>
      <c r="G23" s="33">
        <f>D23/$D$23</f>
        <v>1</v>
      </c>
      <c r="H23" s="11"/>
      <c r="I23" s="12"/>
      <c r="J23" s="36">
        <f>D23/$B$7</f>
        <v>305.56747617583767</v>
      </c>
      <c r="K23" s="11"/>
      <c r="L23" s="12"/>
      <c r="M23" s="36">
        <f t="shared" ref="M23:M38" si="0">D23/$B$11</f>
        <v>876.03403627774844</v>
      </c>
      <c r="N23" s="13"/>
      <c r="O23" s="13"/>
      <c r="P23" s="44" t="e">
        <f t="shared" ref="P23:P38" si="1">(D23/$B$12)*100</f>
        <v>#DIV/0!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44"/>
      <c r="R24" s="14"/>
    </row>
    <row r="25" spans="1:18" s="2" customFormat="1" ht="15.75" x14ac:dyDescent="0.25">
      <c r="A25" s="26" t="s">
        <v>13</v>
      </c>
      <c r="B25" s="34">
        <v>22590</v>
      </c>
      <c r="C25" s="34">
        <v>27194</v>
      </c>
      <c r="D25" s="34">
        <v>19475</v>
      </c>
      <c r="E25" s="33">
        <f>B25/$B$23</f>
        <v>0.21753784522938255</v>
      </c>
      <c r="F25" s="33">
        <f>C25/$C$23</f>
        <v>0.21214485201192018</v>
      </c>
      <c r="G25" s="33">
        <f>D25/$D$23</f>
        <v>0.1959233851536854</v>
      </c>
      <c r="H25" s="11"/>
      <c r="I25" s="12"/>
      <c r="J25" s="36">
        <f t="shared" ref="J25:J38" si="2">D25/$B$7</f>
        <v>59.867814325238243</v>
      </c>
      <c r="K25" s="11"/>
      <c r="L25" s="12"/>
      <c r="M25" s="36">
        <f t="shared" si="0"/>
        <v>171.63555389738292</v>
      </c>
      <c r="N25" s="13"/>
      <c r="O25" s="13"/>
      <c r="P25" s="44" t="e">
        <f t="shared" si="1"/>
        <v>#DIV/0!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44"/>
    </row>
    <row r="27" spans="1:18" s="2" customFormat="1" ht="15.75" x14ac:dyDescent="0.25">
      <c r="A27" s="26" t="s">
        <v>14</v>
      </c>
      <c r="B27" s="34">
        <f>+B23-B25</f>
        <v>81254</v>
      </c>
      <c r="C27" s="34">
        <f>+C23-C25</f>
        <v>100992</v>
      </c>
      <c r="D27" s="34">
        <f>+D23-D25</f>
        <v>79926.100000000006</v>
      </c>
      <c r="E27" s="33">
        <f>B27/$B$23</f>
        <v>0.78246215477061742</v>
      </c>
      <c r="F27" s="33">
        <f>C27/$C$23</f>
        <v>0.78785514798807987</v>
      </c>
      <c r="G27" s="33">
        <f>D27/$D$23</f>
        <v>0.80407661484631454</v>
      </c>
      <c r="H27" s="11"/>
      <c r="I27" s="12"/>
      <c r="J27" s="36">
        <f t="shared" si="2"/>
        <v>245.69966185059945</v>
      </c>
      <c r="K27" s="11"/>
      <c r="L27" s="12"/>
      <c r="M27" s="36">
        <f t="shared" si="0"/>
        <v>704.39848238036552</v>
      </c>
      <c r="N27" s="13"/>
      <c r="O27" s="13"/>
      <c r="P27" s="44" t="e">
        <f t="shared" si="1"/>
        <v>#DIV/0!</v>
      </c>
    </row>
    <row r="28" spans="1:18" s="1" customFormat="1" ht="15.75" x14ac:dyDescent="0.25">
      <c r="A28" s="27"/>
      <c r="B28" s="27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44"/>
    </row>
    <row r="29" spans="1:18" s="1" customFormat="1" ht="15.75" x14ac:dyDescent="0.25">
      <c r="A29" s="27" t="s">
        <v>6</v>
      </c>
      <c r="B29" s="29">
        <v>7662</v>
      </c>
      <c r="C29" s="29">
        <v>4951</v>
      </c>
      <c r="D29" s="29">
        <f>DATA!H36</f>
        <v>5507</v>
      </c>
      <c r="E29" s="35">
        <f>B29/$B$23</f>
        <v>7.378375255190478E-2</v>
      </c>
      <c r="F29" s="35">
        <f>C29/$C$23</f>
        <v>3.8623562635545221E-2</v>
      </c>
      <c r="G29" s="35">
        <f>D29/$D$23</f>
        <v>5.5401801388515817E-2</v>
      </c>
      <c r="H29" s="15"/>
      <c r="I29" s="10"/>
      <c r="J29" s="36">
        <f t="shared" si="2"/>
        <v>16.9289886258838</v>
      </c>
      <c r="K29" s="11"/>
      <c r="L29" s="12"/>
      <c r="M29" s="36">
        <f t="shared" si="0"/>
        <v>48.533863687439677</v>
      </c>
      <c r="N29" s="13"/>
      <c r="O29" s="13"/>
      <c r="P29" s="44" t="e">
        <f t="shared" si="1"/>
        <v>#DIV/0!</v>
      </c>
    </row>
    <row r="30" spans="1:18" s="1" customFormat="1" ht="15.75" x14ac:dyDescent="0.25">
      <c r="A30" s="27" t="s">
        <v>15</v>
      </c>
      <c r="B30" s="29">
        <v>9852</v>
      </c>
      <c r="C30" s="29">
        <v>13459</v>
      </c>
      <c r="D30" s="29">
        <f>DATA!I36</f>
        <v>8917.2000000000007</v>
      </c>
      <c r="E30" s="35">
        <f>B30/$B$23</f>
        <v>9.4873078849042794E-2</v>
      </c>
      <c r="F30" s="35">
        <f>C30/$C$23</f>
        <v>0.10499586538311516</v>
      </c>
      <c r="G30" s="35">
        <f>D30/$D$23</f>
        <v>8.970926881090853E-2</v>
      </c>
      <c r="H30" s="15"/>
      <c r="I30" s="10"/>
      <c r="J30" s="36">
        <f t="shared" si="2"/>
        <v>27.412234860129114</v>
      </c>
      <c r="K30" s="11"/>
      <c r="L30" s="12"/>
      <c r="M30" s="36">
        <f t="shared" si="0"/>
        <v>78.588372847945735</v>
      </c>
      <c r="N30" s="13"/>
      <c r="O30" s="13"/>
      <c r="P30" s="44" t="e">
        <f t="shared" si="1"/>
        <v>#DIV/0!</v>
      </c>
    </row>
    <row r="31" spans="1:18" s="1" customFormat="1" ht="15.75" x14ac:dyDescent="0.25">
      <c r="A31" s="27" t="s">
        <v>2</v>
      </c>
      <c r="B31" s="29">
        <v>13099</v>
      </c>
      <c r="C31" s="29">
        <v>17705</v>
      </c>
      <c r="D31" s="29">
        <f>DATA!J36</f>
        <v>12880.4</v>
      </c>
      <c r="E31" s="35">
        <f>B31/$B$23</f>
        <v>0.12614113477909172</v>
      </c>
      <c r="F31" s="35">
        <f>C31/$C$23</f>
        <v>0.13811960744543086</v>
      </c>
      <c r="G31" s="35">
        <f>D31/$D$23</f>
        <v>0.12958005494909008</v>
      </c>
      <c r="H31" s="15"/>
      <c r="I31" s="10"/>
      <c r="J31" s="36">
        <f>D31/$B$7</f>
        <v>39.595450353519823</v>
      </c>
      <c r="K31" s="11"/>
      <c r="L31" s="12"/>
      <c r="M31" s="36">
        <f t="shared" si="0"/>
        <v>113.51653855814382</v>
      </c>
      <c r="N31" s="13"/>
      <c r="O31" s="13"/>
      <c r="P31" s="44" t="e">
        <f t="shared" si="1"/>
        <v>#DIV/0!</v>
      </c>
    </row>
    <row r="32" spans="1:18" s="1" customFormat="1" ht="15.75" x14ac:dyDescent="0.25">
      <c r="A32" s="27" t="s">
        <v>3</v>
      </c>
      <c r="B32" s="29">
        <v>11019</v>
      </c>
      <c r="C32" s="29">
        <v>14176</v>
      </c>
      <c r="D32" s="29">
        <f>DATA!K36</f>
        <v>8951.5</v>
      </c>
      <c r="E32" s="35">
        <f>B32/$B$23</f>
        <v>0.10611108971149032</v>
      </c>
      <c r="F32" s="35">
        <f>C32/$C$23</f>
        <v>0.11058929992354859</v>
      </c>
      <c r="G32" s="35">
        <f>D32/$D$23</f>
        <v>9.0054335414799222E-2</v>
      </c>
      <c r="H32" s="15"/>
      <c r="I32" s="10"/>
      <c r="J32" s="36">
        <f t="shared" si="2"/>
        <v>27.517675991392561</v>
      </c>
      <c r="K32" s="11"/>
      <c r="L32" s="12"/>
      <c r="M32" s="36">
        <f t="shared" si="0"/>
        <v>78.890662937736749</v>
      </c>
      <c r="N32" s="13"/>
      <c r="O32" s="13"/>
      <c r="P32" s="44" t="e">
        <f t="shared" si="1"/>
        <v>#DIV/0!</v>
      </c>
    </row>
    <row r="33" spans="1:18" s="1" customFormat="1" ht="15.75" x14ac:dyDescent="0.25">
      <c r="A33" s="27" t="s">
        <v>7</v>
      </c>
      <c r="B33" s="29">
        <v>7265</v>
      </c>
      <c r="C33" s="29">
        <v>8425</v>
      </c>
      <c r="D33" s="29">
        <f>DATA!L36</f>
        <v>6832.5999999999995</v>
      </c>
      <c r="E33" s="35">
        <f>B33/$B$23</f>
        <v>6.9960710296213549E-2</v>
      </c>
      <c r="F33" s="35">
        <f>C33/$C$23</f>
        <v>6.5724806141076245E-2</v>
      </c>
      <c r="G33" s="35">
        <f>D33/$D$23</f>
        <v>6.8737669905061402E-2</v>
      </c>
      <c r="H33" s="15"/>
      <c r="I33" s="10"/>
      <c r="J33" s="36">
        <f t="shared" si="2"/>
        <v>21.003996311097445</v>
      </c>
      <c r="K33" s="11"/>
      <c r="L33" s="12"/>
      <c r="M33" s="36">
        <f t="shared" si="0"/>
        <v>60.216538411258455</v>
      </c>
      <c r="N33" s="13"/>
      <c r="O33" s="13"/>
      <c r="P33" s="44" t="e">
        <f t="shared" si="1"/>
        <v>#DIV/0!</v>
      </c>
    </row>
    <row r="34" spans="1:18" s="1" customFormat="1" ht="15.75" x14ac:dyDescent="0.25">
      <c r="A34" s="27" t="s">
        <v>41</v>
      </c>
      <c r="B34" s="29">
        <v>2802</v>
      </c>
      <c r="C34" s="29">
        <v>2335</v>
      </c>
      <c r="D34" s="29">
        <f>DATA!M36</f>
        <v>846.7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44"/>
    </row>
    <row r="35" spans="1:18" s="1" customFormat="1" ht="15.75" x14ac:dyDescent="0.25">
      <c r="A35" s="27"/>
      <c r="B35" s="27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44"/>
    </row>
    <row r="36" spans="1:18" s="2" customFormat="1" ht="15.75" x14ac:dyDescent="0.25">
      <c r="A36" s="26" t="s">
        <v>16</v>
      </c>
      <c r="B36" s="34">
        <f>SUM(B29:B33)</f>
        <v>48897</v>
      </c>
      <c r="C36" s="34">
        <f>SUM(C29:C33)</f>
        <v>58716</v>
      </c>
      <c r="D36" s="34">
        <f>SUM(D29:D33)</f>
        <v>43088.7</v>
      </c>
      <c r="E36" s="33">
        <f>B36/$B$23</f>
        <v>0.47086976618774318</v>
      </c>
      <c r="F36" s="33">
        <f>C36/$C$23</f>
        <v>0.45805314152871607</v>
      </c>
      <c r="G36" s="33">
        <f>D36/$D$23</f>
        <v>0.43348313046837506</v>
      </c>
      <c r="H36" s="11"/>
      <c r="I36" s="12"/>
      <c r="J36" s="36">
        <f>D36/$B$7</f>
        <v>132.45834614202275</v>
      </c>
      <c r="K36" s="11"/>
      <c r="L36" s="12"/>
      <c r="M36" s="36">
        <f t="shared" si="0"/>
        <v>379.74597644252441</v>
      </c>
      <c r="N36" s="13"/>
      <c r="O36" s="13"/>
      <c r="P36" s="44" t="e">
        <f t="shared" si="1"/>
        <v>#DIV/0!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44"/>
    </row>
    <row r="38" spans="1:18" s="2" customFormat="1" ht="15.75" x14ac:dyDescent="0.25">
      <c r="A38" s="26" t="s">
        <v>20</v>
      </c>
      <c r="B38" s="34">
        <f>B27-B36</f>
        <v>32357</v>
      </c>
      <c r="C38" s="34">
        <f>C27-C36</f>
        <v>42276</v>
      </c>
      <c r="D38" s="34">
        <f>D27-D36</f>
        <v>36837.400000000009</v>
      </c>
      <c r="E38" s="33">
        <f>B38/$B$23</f>
        <v>0.3115923885828743</v>
      </c>
      <c r="F38" s="33">
        <f>C38/$C$23</f>
        <v>0.32980200645936375</v>
      </c>
      <c r="G38" s="33">
        <f>D38/$D$23</f>
        <v>0.37059348437793954</v>
      </c>
      <c r="H38" s="11"/>
      <c r="I38" s="12"/>
      <c r="J38" s="36">
        <f t="shared" si="2"/>
        <v>113.24131570857672</v>
      </c>
      <c r="K38" s="11"/>
      <c r="L38" s="12"/>
      <c r="M38" s="36">
        <f t="shared" si="0"/>
        <v>324.65250593784106</v>
      </c>
      <c r="N38" s="13"/>
      <c r="O38" s="13"/>
      <c r="P38" s="44" t="e">
        <f t="shared" si="1"/>
        <v>#DIV/0!</v>
      </c>
    </row>
    <row r="39" spans="1:18" s="1" customFormat="1" ht="15.75" x14ac:dyDescent="0.25">
      <c r="A39" s="27"/>
      <c r="B39" s="27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4"/>
    </row>
    <row r="40" spans="1:18" s="1" customFormat="1" ht="15.75" x14ac:dyDescent="0.25">
      <c r="A40" s="27" t="s">
        <v>17</v>
      </c>
      <c r="B40" s="29">
        <f>B38+B32</f>
        <v>43376</v>
      </c>
      <c r="C40" s="29">
        <f>C38+C32</f>
        <v>56452</v>
      </c>
      <c r="D40" s="29">
        <f>D38+D32</f>
        <v>45788.900000000009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44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117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DATA!D48</f>
        <v>195.6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DATA!E48</f>
        <v>193.7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DATA!F48</f>
        <v>151.80000000000001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DATA!G48</f>
        <v>36.525769230769235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27"/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DATA!I48</f>
        <v>32.524080769230764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112</v>
      </c>
      <c r="B12" s="41">
        <f>DATA!J48</f>
        <v>0</v>
      </c>
      <c r="C12" s="43" t="s">
        <v>113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43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114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43"/>
      <c r="D14" s="30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32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267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199483</v>
      </c>
      <c r="C19" s="29">
        <v>195839</v>
      </c>
      <c r="D19" s="29">
        <f>DATA!D37</f>
        <v>180630.03846153844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31617</v>
      </c>
      <c r="C20" s="29">
        <v>38281</v>
      </c>
      <c r="D20" s="29">
        <f>DATA!E37</f>
        <v>58771.884615384617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37020</v>
      </c>
      <c r="C21" s="29">
        <v>33051</v>
      </c>
      <c r="D21" s="29">
        <f>DATA!F37</f>
        <v>31588.423076923078</v>
      </c>
      <c r="E21" s="33">
        <f>B21/B23</f>
        <v>0.13807250484857528</v>
      </c>
      <c r="F21" s="33">
        <f>C21/C23</f>
        <v>0.12370728859045331</v>
      </c>
      <c r="G21" s="33">
        <f t="shared" ref="G21" si="0">D21/D23</f>
        <v>0.11656659923593647</v>
      </c>
      <c r="H21" s="10"/>
      <c r="I21" s="10"/>
      <c r="J21" s="36">
        <f>D21/$B$7</f>
        <v>163.07910726341291</v>
      </c>
      <c r="K21" s="10"/>
      <c r="L21" s="10"/>
      <c r="M21" s="36">
        <f>D21/$B$11</f>
        <v>971.23184821282143</v>
      </c>
      <c r="N21" s="10"/>
      <c r="O21" s="10"/>
      <c r="P21" s="44" t="e">
        <f>(D21/$B$12)*100</f>
        <v>#DIV/0!</v>
      </c>
    </row>
    <row r="22" spans="1:18" s="1" customFormat="1" ht="15.75" x14ac:dyDescent="0.25">
      <c r="A22" s="27"/>
      <c r="B22" s="27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44"/>
    </row>
    <row r="23" spans="1:18" s="2" customFormat="1" ht="15.75" x14ac:dyDescent="0.25">
      <c r="A23" s="26" t="s">
        <v>12</v>
      </c>
      <c r="B23" s="34">
        <f>SUM(B19:B21)</f>
        <v>268120</v>
      </c>
      <c r="C23" s="34">
        <f>SUM(C19:C21)</f>
        <v>267171</v>
      </c>
      <c r="D23" s="34">
        <f>SUM(D19:D21)</f>
        <v>270990.34615384613</v>
      </c>
      <c r="E23" s="33">
        <f>B23/B23</f>
        <v>1</v>
      </c>
      <c r="F23" s="33">
        <f t="shared" ref="F23:G23" si="1">C23/C23</f>
        <v>1</v>
      </c>
      <c r="G23" s="33">
        <f t="shared" si="1"/>
        <v>1</v>
      </c>
      <c r="H23" s="11"/>
      <c r="I23" s="12"/>
      <c r="J23" s="36">
        <f>D23/$B$7</f>
        <v>1399.0208887653389</v>
      </c>
      <c r="K23" s="11"/>
      <c r="L23" s="12"/>
      <c r="M23" s="36">
        <f t="shared" ref="M23:M38" si="2">D23/$B$11</f>
        <v>8331.9909354737283</v>
      </c>
      <c r="N23" s="13"/>
      <c r="O23" s="13"/>
      <c r="P23" s="44" t="e">
        <f t="shared" ref="P23:P38" si="3">(D23/$B$12)*100</f>
        <v>#DIV/0!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44"/>
      <c r="R24" s="14"/>
    </row>
    <row r="25" spans="1:18" s="2" customFormat="1" ht="15.75" x14ac:dyDescent="0.25">
      <c r="A25" s="26" t="s">
        <v>13</v>
      </c>
      <c r="B25" s="34">
        <v>77382</v>
      </c>
      <c r="C25" s="34">
        <v>80985</v>
      </c>
      <c r="D25" s="34">
        <f>DATA!G37</f>
        <v>73804.923076923078</v>
      </c>
      <c r="E25" s="33">
        <f>B25/B23</f>
        <v>0.28860957780098462</v>
      </c>
      <c r="F25" s="33">
        <f>C25/C23</f>
        <v>0.30312047340467341</v>
      </c>
      <c r="G25" s="33">
        <f>D25/D23</f>
        <v>0.2723525916123325</v>
      </c>
      <c r="H25" s="11"/>
      <c r="I25" s="12"/>
      <c r="J25" s="36">
        <f t="shared" ref="J25:J38" si="4">D25/$B$7</f>
        <v>381.02696477502883</v>
      </c>
      <c r="K25" s="11"/>
      <c r="L25" s="12"/>
      <c r="M25" s="36">
        <f t="shared" si="2"/>
        <v>2269.2393245667326</v>
      </c>
      <c r="N25" s="13"/>
      <c r="O25" s="13"/>
      <c r="P25" s="44" t="e">
        <f t="shared" si="3"/>
        <v>#DIV/0!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44"/>
    </row>
    <row r="27" spans="1:18" s="2" customFormat="1" ht="15.75" x14ac:dyDescent="0.25">
      <c r="A27" s="26" t="s">
        <v>14</v>
      </c>
      <c r="B27" s="34">
        <f>+B23-B25</f>
        <v>190738</v>
      </c>
      <c r="C27" s="34">
        <f>+C23-C25</f>
        <v>186186</v>
      </c>
      <c r="D27" s="34">
        <f>+D23-D25</f>
        <v>197185.42307692306</v>
      </c>
      <c r="E27" s="33">
        <f>B27/B23</f>
        <v>0.71139042219901538</v>
      </c>
      <c r="F27" s="33">
        <f>C27/C23</f>
        <v>0.69687952659532659</v>
      </c>
      <c r="G27" s="33">
        <f>D27/D23</f>
        <v>0.7276474083876675</v>
      </c>
      <c r="H27" s="11"/>
      <c r="I27" s="12"/>
      <c r="J27" s="36">
        <f>D27/$B$7</f>
        <v>1017.9939239903101</v>
      </c>
      <c r="K27" s="11"/>
      <c r="L27" s="12"/>
      <c r="M27" s="36">
        <f>D27/$B$11</f>
        <v>6062.7516109069957</v>
      </c>
      <c r="N27" s="13"/>
      <c r="O27" s="13"/>
      <c r="P27" s="44" t="e">
        <f t="shared" si="3"/>
        <v>#DIV/0!</v>
      </c>
    </row>
    <row r="28" spans="1:18" s="1" customFormat="1" ht="15.75" x14ac:dyDescent="0.25">
      <c r="A28" s="27"/>
      <c r="B28" s="27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44"/>
    </row>
    <row r="29" spans="1:18" s="1" customFormat="1" ht="15.75" x14ac:dyDescent="0.25">
      <c r="A29" s="27" t="s">
        <v>6</v>
      </c>
      <c r="B29" s="29">
        <v>8814</v>
      </c>
      <c r="C29" s="29">
        <v>14357</v>
      </c>
      <c r="D29" s="29">
        <f>DATA!H37</f>
        <v>13568.923076923078</v>
      </c>
      <c r="E29" s="35">
        <f>B29/B23</f>
        <v>3.2873340295390123E-2</v>
      </c>
      <c r="F29" s="35">
        <f>C29/C23</f>
        <v>5.3737119672419537E-2</v>
      </c>
      <c r="G29" s="35">
        <f>D29/D23</f>
        <v>5.007161055552789E-2</v>
      </c>
      <c r="H29" s="15"/>
      <c r="I29" s="10"/>
      <c r="J29" s="36">
        <f t="shared" si="4"/>
        <v>70.051229101306546</v>
      </c>
      <c r="K29" s="11"/>
      <c r="L29" s="12"/>
      <c r="M29" s="36">
        <f t="shared" si="2"/>
        <v>417.196205273229</v>
      </c>
      <c r="N29" s="13"/>
      <c r="O29" s="13"/>
      <c r="P29" s="44" t="e">
        <f t="shared" si="3"/>
        <v>#DIV/0!</v>
      </c>
    </row>
    <row r="30" spans="1:18" s="1" customFormat="1" ht="15.75" x14ac:dyDescent="0.25">
      <c r="A30" s="27" t="s">
        <v>15</v>
      </c>
      <c r="B30" s="29">
        <v>41727</v>
      </c>
      <c r="C30" s="29">
        <v>39976</v>
      </c>
      <c r="D30" s="29">
        <f>DATA!I37</f>
        <v>41501.692307692312</v>
      </c>
      <c r="E30" s="35">
        <f>B30/B23</f>
        <v>0.15562807698045653</v>
      </c>
      <c r="F30" s="35">
        <f>C30/C23</f>
        <v>0.14962701790239211</v>
      </c>
      <c r="G30" s="35">
        <f>D30/D23</f>
        <v>0.15314823165003469</v>
      </c>
      <c r="H30" s="15"/>
      <c r="I30" s="10"/>
      <c r="J30" s="36">
        <f t="shared" si="4"/>
        <v>214.25757515587154</v>
      </c>
      <c r="K30" s="11"/>
      <c r="L30" s="12"/>
      <c r="M30" s="36">
        <f t="shared" si="2"/>
        <v>1276.0296778919196</v>
      </c>
      <c r="N30" s="13"/>
      <c r="O30" s="13"/>
      <c r="P30" s="44" t="e">
        <f t="shared" si="3"/>
        <v>#DIV/0!</v>
      </c>
    </row>
    <row r="31" spans="1:18" s="1" customFormat="1" ht="15.75" x14ac:dyDescent="0.25">
      <c r="A31" s="27" t="s">
        <v>2</v>
      </c>
      <c r="B31" s="29">
        <v>22312</v>
      </c>
      <c r="C31" s="29">
        <v>20862</v>
      </c>
      <c r="D31" s="29">
        <f>DATA!J37</f>
        <v>24345.192307692309</v>
      </c>
      <c r="E31" s="35">
        <f>B31/B23</f>
        <v>8.3216470237207227E-2</v>
      </c>
      <c r="F31" s="35">
        <f>C31/C23</f>
        <v>7.8084822080240743E-2</v>
      </c>
      <c r="G31" s="35">
        <f>D31/D23</f>
        <v>8.9837858260349623E-2</v>
      </c>
      <c r="H31" s="15"/>
      <c r="I31" s="10"/>
      <c r="J31" s="36">
        <f>D31/$B$7</f>
        <v>125.68504030816887</v>
      </c>
      <c r="K31" s="11"/>
      <c r="L31" s="12"/>
      <c r="M31" s="36">
        <f t="shared" si="2"/>
        <v>748.52822068760668</v>
      </c>
      <c r="N31" s="13"/>
      <c r="O31" s="13"/>
      <c r="P31" s="44" t="e">
        <f t="shared" si="3"/>
        <v>#DIV/0!</v>
      </c>
    </row>
    <row r="32" spans="1:18" s="1" customFormat="1" ht="15.75" x14ac:dyDescent="0.25">
      <c r="A32" s="27" t="s">
        <v>3</v>
      </c>
      <c r="B32" s="29">
        <v>39534</v>
      </c>
      <c r="C32" s="29">
        <v>39838</v>
      </c>
      <c r="D32" s="29">
        <f>DATA!K37</f>
        <v>41243.576923076922</v>
      </c>
      <c r="E32" s="35">
        <f>B32/B23</f>
        <v>0.14744890347605549</v>
      </c>
      <c r="F32" s="35">
        <f>C32/C23</f>
        <v>0.14911049477675348</v>
      </c>
      <c r="G32" s="35">
        <f>D32/D23</f>
        <v>0.1521957424256811</v>
      </c>
      <c r="H32" s="15"/>
      <c r="I32" s="10"/>
      <c r="J32" s="36">
        <f t="shared" si="4"/>
        <v>212.92502283467695</v>
      </c>
      <c r="K32" s="11"/>
      <c r="L32" s="12"/>
      <c r="M32" s="36">
        <f t="shared" si="2"/>
        <v>1268.0935463084691</v>
      </c>
      <c r="N32" s="13"/>
      <c r="O32" s="13"/>
      <c r="P32" s="44" t="e">
        <f t="shared" si="3"/>
        <v>#DIV/0!</v>
      </c>
    </row>
    <row r="33" spans="1:18" s="1" customFormat="1" ht="15.75" x14ac:dyDescent="0.25">
      <c r="A33" s="27" t="s">
        <v>7</v>
      </c>
      <c r="B33" s="29">
        <v>9458</v>
      </c>
      <c r="C33" s="29">
        <v>13069</v>
      </c>
      <c r="D33" s="29">
        <f>DATA!L37</f>
        <v>12600.461538461539</v>
      </c>
      <c r="E33" s="35">
        <f>B33/B23</f>
        <v>3.5275249888109803E-2</v>
      </c>
      <c r="F33" s="35">
        <f>C33/C23</f>
        <v>4.8916237166458931E-2</v>
      </c>
      <c r="G33" s="35">
        <f>D33/D23</f>
        <v>4.6497824432860164E-2</v>
      </c>
      <c r="H33" s="15"/>
      <c r="I33" s="10"/>
      <c r="J33" s="36">
        <f t="shared" si="4"/>
        <v>65.051427663714719</v>
      </c>
      <c r="K33" s="11"/>
      <c r="L33" s="12"/>
      <c r="M33" s="36">
        <f t="shared" si="2"/>
        <v>387.41945169383973</v>
      </c>
      <c r="N33" s="13"/>
      <c r="O33" s="13"/>
      <c r="P33" s="44" t="e">
        <f t="shared" si="3"/>
        <v>#DIV/0!</v>
      </c>
    </row>
    <row r="34" spans="1:18" s="1" customFormat="1" ht="15.75" x14ac:dyDescent="0.25">
      <c r="A34" s="27" t="s">
        <v>41</v>
      </c>
      <c r="B34" s="29">
        <v>2396</v>
      </c>
      <c r="C34" s="29">
        <v>3827</v>
      </c>
      <c r="D34" s="29">
        <f>DATA!M37</f>
        <v>4562.4230769230771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44"/>
    </row>
    <row r="35" spans="1:18" s="1" customFormat="1" ht="15.75" x14ac:dyDescent="0.25">
      <c r="A35" s="27"/>
      <c r="B35" s="27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44"/>
    </row>
    <row r="36" spans="1:18" s="2" customFormat="1" ht="15.75" x14ac:dyDescent="0.25">
      <c r="A36" s="26" t="s">
        <v>16</v>
      </c>
      <c r="B36" s="34">
        <f>SUM(B29:B33)</f>
        <v>121845</v>
      </c>
      <c r="C36" s="34">
        <f>SUM(C29:C33)</f>
        <v>128102</v>
      </c>
      <c r="D36" s="34">
        <f>SUM(D29:D33)</f>
        <v>133259.84615384616</v>
      </c>
      <c r="E36" s="33">
        <f>B36/B23</f>
        <v>0.45444204087721918</v>
      </c>
      <c r="F36" s="33">
        <f>C36/C23</f>
        <v>0.47947569159826481</v>
      </c>
      <c r="G36" s="33">
        <f>D36/D23</f>
        <v>0.4917512673244534</v>
      </c>
      <c r="H36" s="11"/>
      <c r="I36" s="12"/>
      <c r="J36" s="36">
        <f>D36/$B$7</f>
        <v>687.9702950637386</v>
      </c>
      <c r="K36" s="11"/>
      <c r="L36" s="12"/>
      <c r="M36" s="36">
        <f>D36/$B$11</f>
        <v>4097.2671018550645</v>
      </c>
      <c r="N36" s="13"/>
      <c r="O36" s="13"/>
      <c r="P36" s="44" t="e">
        <f t="shared" si="3"/>
        <v>#DIV/0!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44"/>
    </row>
    <row r="38" spans="1:18" s="2" customFormat="1" ht="15.75" x14ac:dyDescent="0.25">
      <c r="A38" s="26" t="s">
        <v>20</v>
      </c>
      <c r="B38" s="34">
        <f>B27-B36</f>
        <v>68893</v>
      </c>
      <c r="C38" s="34">
        <f>C27-C36</f>
        <v>58084</v>
      </c>
      <c r="D38" s="34">
        <f>D27-D36</f>
        <v>63925.576923076907</v>
      </c>
      <c r="E38" s="33">
        <f>B38/B23</f>
        <v>0.2569483813217962</v>
      </c>
      <c r="F38" s="33">
        <f>C38/C23</f>
        <v>0.21740383499706181</v>
      </c>
      <c r="G38" s="33">
        <f>D38/D23</f>
        <v>0.2358961410632141</v>
      </c>
      <c r="H38" s="11"/>
      <c r="I38" s="12"/>
      <c r="J38" s="36">
        <f t="shared" si="4"/>
        <v>330.02362892657158</v>
      </c>
      <c r="K38" s="11"/>
      <c r="L38" s="12"/>
      <c r="M38" s="36">
        <f t="shared" si="2"/>
        <v>1965.4845090519318</v>
      </c>
      <c r="N38" s="13"/>
      <c r="O38" s="13"/>
      <c r="P38" s="44" t="e">
        <f t="shared" si="3"/>
        <v>#DIV/0!</v>
      </c>
    </row>
    <row r="39" spans="1:18" s="1" customFormat="1" ht="15.75" x14ac:dyDescent="0.25">
      <c r="A39" s="27"/>
      <c r="B39" s="27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4"/>
    </row>
    <row r="40" spans="1:18" s="1" customFormat="1" ht="15.75" x14ac:dyDescent="0.25">
      <c r="A40" s="27" t="s">
        <v>17</v>
      </c>
      <c r="B40" s="29">
        <f>B38+B32</f>
        <v>108427</v>
      </c>
      <c r="C40" s="29">
        <f>C38+C32</f>
        <v>97922</v>
      </c>
      <c r="D40" s="29">
        <f>D38+D32</f>
        <v>105169.15384615383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44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B12" sqref="B12"/>
    </sheetView>
  </sheetViews>
  <sheetFormatPr defaultRowHeight="12.75" x14ac:dyDescent="0.2"/>
  <cols>
    <col min="1" max="1" width="43.42578125" customWidth="1"/>
    <col min="2" max="2" width="12.85546875" customWidth="1"/>
    <col min="3" max="4" width="10.85546875" bestFit="1" customWidth="1"/>
    <col min="5" max="5" width="8.42578125" customWidth="1"/>
    <col min="6" max="7" width="8" bestFit="1" customWidth="1"/>
    <col min="8" max="8" width="5.140625" customWidth="1"/>
    <col min="9" max="9" width="5.85546875" customWidth="1"/>
    <col min="10" max="10" width="9.85546875" customWidth="1"/>
    <col min="11" max="11" width="7.5703125" customWidth="1"/>
    <col min="12" max="12" width="6.42578125" bestFit="1" customWidth="1"/>
    <col min="13" max="13" width="10.85546875" bestFit="1" customWidth="1"/>
    <col min="14" max="14" width="6.85546875" customWidth="1"/>
    <col min="15" max="15" width="5.85546875" customWidth="1"/>
    <col min="16" max="16" width="12.7109375" customWidth="1"/>
  </cols>
  <sheetData>
    <row r="1" spans="1:18" s="18" customFormat="1" ht="26.25" x14ac:dyDescent="0.4">
      <c r="A1" s="24" t="s">
        <v>75</v>
      </c>
      <c r="B1" s="24"/>
      <c r="C1" s="25">
        <f>DATA!B30</f>
        <v>2016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8" s="2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1" customFormat="1" ht="15.75" x14ac:dyDescent="0.25">
      <c r="A3" s="27"/>
      <c r="B3" s="26" t="s">
        <v>71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s="1" customFormat="1" ht="15.75" x14ac:dyDescent="0.25">
      <c r="A4" s="27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s="1" customFormat="1" ht="15.75" x14ac:dyDescent="0.25">
      <c r="A5" s="27" t="s">
        <v>9</v>
      </c>
      <c r="B5" s="27" t="s">
        <v>118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s="1" customFormat="1" ht="15.75" x14ac:dyDescent="0.25">
      <c r="A6" s="27" t="s">
        <v>73</v>
      </c>
      <c r="B6" s="27">
        <f>DATA!D49</f>
        <v>198.5</v>
      </c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8" s="1" customFormat="1" ht="15.75" x14ac:dyDescent="0.25">
      <c r="A7" s="27" t="s">
        <v>72</v>
      </c>
      <c r="B7" s="27">
        <f>DATA!E49</f>
        <v>197.7</v>
      </c>
      <c r="C7" s="27" t="s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s="1" customFormat="1" ht="15.75" x14ac:dyDescent="0.25">
      <c r="A8" s="27" t="s">
        <v>74</v>
      </c>
      <c r="B8" s="27">
        <f>DATA!F49</f>
        <v>158.69999999999999</v>
      </c>
      <c r="C8" s="27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8" s="1" customFormat="1" ht="15.75" x14ac:dyDescent="0.25">
      <c r="A9" s="27" t="s">
        <v>33</v>
      </c>
      <c r="B9" s="28">
        <f>DATA!G49</f>
        <v>37.398750000000007</v>
      </c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s="1" customFormat="1" ht="15.75" x14ac:dyDescent="0.25">
      <c r="A10" s="27" t="s">
        <v>38</v>
      </c>
      <c r="B10" s="27"/>
      <c r="C10" s="27" t="s">
        <v>39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8" s="1" customFormat="1" ht="15.75" x14ac:dyDescent="0.25">
      <c r="A11" s="27" t="s">
        <v>34</v>
      </c>
      <c r="B11" s="52">
        <f>DATA!I49</f>
        <v>56.281749999999995</v>
      </c>
      <c r="C11" s="27" t="s">
        <v>35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8" s="1" customFormat="1" ht="15.75" x14ac:dyDescent="0.25">
      <c r="A12" s="27" t="s">
        <v>112</v>
      </c>
      <c r="B12" s="41">
        <f>DATA!J49</f>
        <v>0</v>
      </c>
      <c r="C12" s="43" t="s">
        <v>113</v>
      </c>
      <c r="D12" s="30"/>
      <c r="P12" s="26"/>
      <c r="Q12" s="8"/>
      <c r="R12" s="8"/>
    </row>
    <row r="13" spans="1:18" s="1" customFormat="1" ht="15.75" x14ac:dyDescent="0.25">
      <c r="A13" s="27"/>
      <c r="B13" s="41"/>
      <c r="C13" s="43"/>
      <c r="D13" s="30"/>
      <c r="E13" s="26" t="s">
        <v>44</v>
      </c>
      <c r="F13" s="26"/>
      <c r="G13" s="26"/>
      <c r="H13" s="26" t="s">
        <v>60</v>
      </c>
      <c r="I13" s="26"/>
      <c r="J13" s="26"/>
      <c r="K13" s="26" t="s">
        <v>31</v>
      </c>
      <c r="L13" s="26"/>
      <c r="M13" s="26"/>
      <c r="N13" s="26" t="s">
        <v>114</v>
      </c>
      <c r="O13" s="26"/>
      <c r="P13" s="26"/>
      <c r="Q13" s="8"/>
      <c r="R13" s="8"/>
    </row>
    <row r="14" spans="1:18" s="1" customFormat="1" ht="15.75" x14ac:dyDescent="0.25">
      <c r="A14" s="27"/>
      <c r="B14" s="41"/>
      <c r="C14" s="43"/>
      <c r="D14" s="30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8"/>
      <c r="R14" s="8"/>
    </row>
    <row r="15" spans="1:18" s="1" customFormat="1" ht="15.75" x14ac:dyDescent="0.25">
      <c r="A15" s="27"/>
      <c r="B15" s="30"/>
      <c r="C15" s="30"/>
      <c r="D15" s="30"/>
      <c r="E15" s="31"/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27"/>
    </row>
    <row r="16" spans="1:18" s="1" customFormat="1" ht="15.75" x14ac:dyDescent="0.25">
      <c r="A16" s="27" t="s">
        <v>79</v>
      </c>
      <c r="B16" s="32">
        <v>2014</v>
      </c>
      <c r="C16" s="32">
        <v>2015</v>
      </c>
      <c r="D16" s="32">
        <f>DATA!B30</f>
        <v>2016</v>
      </c>
      <c r="E16" s="31">
        <f>B16</f>
        <v>2014</v>
      </c>
      <c r="F16" s="31">
        <f>C16</f>
        <v>2015</v>
      </c>
      <c r="G16" s="31">
        <f>D16</f>
        <v>2016</v>
      </c>
      <c r="H16" s="9" t="s">
        <v>42</v>
      </c>
      <c r="I16" s="9" t="s">
        <v>43</v>
      </c>
      <c r="J16" s="31">
        <f>G16</f>
        <v>2016</v>
      </c>
      <c r="K16" s="9" t="s">
        <v>42</v>
      </c>
      <c r="L16" s="9" t="s">
        <v>43</v>
      </c>
      <c r="M16" s="31">
        <f>J16</f>
        <v>2016</v>
      </c>
      <c r="N16" s="9" t="s">
        <v>42</v>
      </c>
      <c r="O16" s="9" t="s">
        <v>43</v>
      </c>
      <c r="P16" s="31">
        <f>M16</f>
        <v>2016</v>
      </c>
    </row>
    <row r="17" spans="1:18" s="1" customFormat="1" ht="15.75" x14ac:dyDescent="0.25">
      <c r="A17" s="27"/>
      <c r="B17" s="31" t="s">
        <v>0</v>
      </c>
      <c r="C17" s="31" t="s">
        <v>0</v>
      </c>
      <c r="D17" s="31" t="s">
        <v>0</v>
      </c>
      <c r="E17" s="31" t="s">
        <v>28</v>
      </c>
      <c r="F17" s="31" t="s">
        <v>28</v>
      </c>
      <c r="G17" s="31" t="s">
        <v>28</v>
      </c>
      <c r="H17" s="9" t="s">
        <v>4</v>
      </c>
      <c r="I17" s="9" t="s">
        <v>4</v>
      </c>
      <c r="J17" s="31" t="s">
        <v>4</v>
      </c>
      <c r="K17" s="9" t="s">
        <v>8</v>
      </c>
      <c r="L17" s="9" t="s">
        <v>8</v>
      </c>
      <c r="M17" s="31" t="s">
        <v>8</v>
      </c>
      <c r="N17" s="9" t="s">
        <v>65</v>
      </c>
      <c r="O17" s="9" t="s">
        <v>65</v>
      </c>
      <c r="P17" s="31" t="s">
        <v>267</v>
      </c>
    </row>
    <row r="18" spans="1:18" s="1" customFormat="1" ht="15.75" x14ac:dyDescent="0.25">
      <c r="A18" s="27"/>
      <c r="B18" s="27"/>
      <c r="C18" s="27"/>
      <c r="D18" s="27"/>
      <c r="E18" s="27"/>
      <c r="F18" s="27"/>
      <c r="G18" s="27"/>
      <c r="H18" s="10"/>
      <c r="I18" s="10"/>
      <c r="J18" s="27"/>
      <c r="K18" s="10"/>
      <c r="L18" s="10"/>
      <c r="M18" s="27"/>
      <c r="N18" s="10"/>
      <c r="O18" s="10"/>
      <c r="P18" s="27"/>
    </row>
    <row r="19" spans="1:18" s="1" customFormat="1" ht="15.75" x14ac:dyDescent="0.25">
      <c r="A19" s="27" t="s">
        <v>10</v>
      </c>
      <c r="B19" s="29">
        <v>464043</v>
      </c>
      <c r="C19" s="29">
        <v>190586</v>
      </c>
      <c r="D19" s="29">
        <f>DATA!D38</f>
        <v>245224.125</v>
      </c>
      <c r="E19" s="27"/>
      <c r="F19" s="27"/>
      <c r="G19" s="27"/>
      <c r="H19" s="10"/>
      <c r="I19" s="10"/>
      <c r="J19" s="27"/>
      <c r="K19" s="10"/>
      <c r="L19" s="10"/>
      <c r="M19" s="27"/>
      <c r="N19" s="10"/>
      <c r="O19" s="10"/>
      <c r="P19" s="27"/>
    </row>
    <row r="20" spans="1:18" s="1" customFormat="1" ht="15.75" x14ac:dyDescent="0.25">
      <c r="A20" s="27" t="s">
        <v>11</v>
      </c>
      <c r="B20" s="29">
        <v>22397</v>
      </c>
      <c r="C20" s="29">
        <v>28151</v>
      </c>
      <c r="D20" s="29">
        <f>DATA!E38</f>
        <v>26309.75</v>
      </c>
      <c r="E20" s="27"/>
      <c r="F20" s="27"/>
      <c r="G20" s="27"/>
      <c r="H20" s="10"/>
      <c r="I20" s="10"/>
      <c r="J20" s="27"/>
      <c r="K20" s="10"/>
      <c r="L20" s="10"/>
      <c r="M20" s="27"/>
      <c r="N20" s="10"/>
      <c r="O20" s="10"/>
      <c r="P20" s="27"/>
    </row>
    <row r="21" spans="1:18" s="1" customFormat="1" ht="15.75" x14ac:dyDescent="0.25">
      <c r="A21" s="27" t="s">
        <v>69</v>
      </c>
      <c r="B21" s="29">
        <v>42843</v>
      </c>
      <c r="C21" s="29">
        <v>26673</v>
      </c>
      <c r="D21" s="29">
        <f>DATA!F38</f>
        <v>36081</v>
      </c>
      <c r="E21" s="33">
        <f t="shared" ref="E21:F21" si="0">B21/B23</f>
        <v>8.0945354375636477E-2</v>
      </c>
      <c r="F21" s="33">
        <f t="shared" si="0"/>
        <v>0.10868750254675849</v>
      </c>
      <c r="G21" s="33">
        <f>D21/D23</f>
        <v>0.11729276745801061</v>
      </c>
      <c r="H21" s="10"/>
      <c r="I21" s="10"/>
      <c r="J21" s="36">
        <f>D21/$B$7</f>
        <v>182.50379362670714</v>
      </c>
      <c r="K21" s="10"/>
      <c r="L21" s="10"/>
      <c r="M21" s="36">
        <f>D21/$B$11</f>
        <v>641.07814700147037</v>
      </c>
      <c r="N21" s="10"/>
      <c r="O21" s="10"/>
      <c r="P21" s="44" t="e">
        <f>(D21/$B$12)*100</f>
        <v>#DIV/0!</v>
      </c>
    </row>
    <row r="22" spans="1:18" s="1" customFormat="1" ht="15.75" x14ac:dyDescent="0.25">
      <c r="A22" s="27"/>
      <c r="B22" s="27"/>
      <c r="C22" s="29"/>
      <c r="D22" s="29"/>
      <c r="E22" s="33"/>
      <c r="F22" s="33"/>
      <c r="G22" s="33"/>
      <c r="H22" s="10"/>
      <c r="I22" s="10"/>
      <c r="J22" s="36"/>
      <c r="K22" s="10"/>
      <c r="L22" s="10"/>
      <c r="M22" s="36"/>
      <c r="N22" s="10"/>
      <c r="O22" s="10"/>
      <c r="P22" s="44"/>
    </row>
    <row r="23" spans="1:18" s="2" customFormat="1" ht="15.75" x14ac:dyDescent="0.25">
      <c r="A23" s="26" t="s">
        <v>12</v>
      </c>
      <c r="B23" s="34">
        <f>SUM(B19:B21)</f>
        <v>529283</v>
      </c>
      <c r="C23" s="34">
        <f>SUM(C19:C21)</f>
        <v>245410</v>
      </c>
      <c r="D23" s="34">
        <f>SUM(D19:D21)</f>
        <v>307614.875</v>
      </c>
      <c r="E23" s="33">
        <f t="shared" ref="E23:F23" si="1">B23/B23</f>
        <v>1</v>
      </c>
      <c r="F23" s="33">
        <f t="shared" si="1"/>
        <v>1</v>
      </c>
      <c r="G23" s="33">
        <f>D23/D23</f>
        <v>1</v>
      </c>
      <c r="H23" s="11"/>
      <c r="I23" s="12"/>
      <c r="J23" s="36">
        <f>D23/$B$7</f>
        <v>1555.9680070814366</v>
      </c>
      <c r="K23" s="11"/>
      <c r="L23" s="12"/>
      <c r="M23" s="36">
        <f t="shared" ref="M23:M38" si="2">D23/$B$11</f>
        <v>5465.6238478725345</v>
      </c>
      <c r="N23" s="13"/>
      <c r="O23" s="13"/>
      <c r="P23" s="44" t="e">
        <f t="shared" ref="P23:P38" si="3">(D23/$B$12)*100</f>
        <v>#DIV/0!</v>
      </c>
    </row>
    <row r="24" spans="1:18" s="2" customFormat="1" ht="15.75" x14ac:dyDescent="0.25">
      <c r="A24" s="26"/>
      <c r="B24" s="34"/>
      <c r="C24" s="34"/>
      <c r="D24" s="34"/>
      <c r="E24" s="33"/>
      <c r="F24" s="33"/>
      <c r="G24" s="33"/>
      <c r="H24" s="11"/>
      <c r="I24" s="12"/>
      <c r="J24" s="36"/>
      <c r="K24" s="11"/>
      <c r="L24" s="12"/>
      <c r="M24" s="36"/>
      <c r="N24" s="13"/>
      <c r="O24" s="13"/>
      <c r="P24" s="44"/>
      <c r="R24" s="14"/>
    </row>
    <row r="25" spans="1:18" s="2" customFormat="1" ht="15.75" x14ac:dyDescent="0.25">
      <c r="A25" s="26" t="s">
        <v>13</v>
      </c>
      <c r="B25" s="34">
        <v>145048</v>
      </c>
      <c r="C25" s="34">
        <v>78045</v>
      </c>
      <c r="D25" s="34">
        <f>DATA!G38</f>
        <v>85444.25</v>
      </c>
      <c r="E25" s="33">
        <f>B25/B23</f>
        <v>0.27404620968366639</v>
      </c>
      <c r="F25" s="33">
        <f>C25/C23</f>
        <v>0.31801882563872702</v>
      </c>
      <c r="G25" s="33">
        <f>D25/D23</f>
        <v>0.27776371347451906</v>
      </c>
      <c r="H25" s="11"/>
      <c r="I25" s="12"/>
      <c r="J25" s="36">
        <f t="shared" ref="J25:J38" si="4">D25/$B$7</f>
        <v>432.1914516944866</v>
      </c>
      <c r="K25" s="11"/>
      <c r="L25" s="12"/>
      <c r="M25" s="36">
        <f t="shared" si="2"/>
        <v>1518.1519764399652</v>
      </c>
      <c r="N25" s="13"/>
      <c r="O25" s="13"/>
      <c r="P25" s="44" t="e">
        <f t="shared" si="3"/>
        <v>#DIV/0!</v>
      </c>
      <c r="R25" s="14"/>
    </row>
    <row r="26" spans="1:18" s="1" customFormat="1" ht="15.75" x14ac:dyDescent="0.25">
      <c r="A26" s="27"/>
      <c r="B26" s="29"/>
      <c r="C26" s="29"/>
      <c r="D26" s="29"/>
      <c r="E26" s="33"/>
      <c r="F26" s="33"/>
      <c r="G26" s="33"/>
      <c r="H26" s="11"/>
      <c r="I26" s="10"/>
      <c r="J26" s="36"/>
      <c r="K26" s="11"/>
      <c r="L26" s="12"/>
      <c r="M26" s="36"/>
      <c r="N26" s="13"/>
      <c r="O26" s="13"/>
      <c r="P26" s="44"/>
    </row>
    <row r="27" spans="1:18" s="2" customFormat="1" ht="15.75" x14ac:dyDescent="0.25">
      <c r="A27" s="26" t="s">
        <v>14</v>
      </c>
      <c r="B27" s="34">
        <f>+B23-B25</f>
        <v>384235</v>
      </c>
      <c r="C27" s="34">
        <f>+C23-C25</f>
        <v>167365</v>
      </c>
      <c r="D27" s="34">
        <f>+D23-D25</f>
        <v>222170.625</v>
      </c>
      <c r="E27" s="33">
        <f>B27/B23</f>
        <v>0.72595379031633356</v>
      </c>
      <c r="F27" s="33">
        <f>C27/C23</f>
        <v>0.68198117436127292</v>
      </c>
      <c r="G27" s="33">
        <f>D27/D23</f>
        <v>0.72223628652548089</v>
      </c>
      <c r="H27" s="11"/>
      <c r="I27" s="12"/>
      <c r="J27" s="36">
        <f t="shared" si="4"/>
        <v>1123.7765553869499</v>
      </c>
      <c r="K27" s="11"/>
      <c r="L27" s="12"/>
      <c r="M27" s="36">
        <f t="shared" si="2"/>
        <v>3947.4718714325695</v>
      </c>
      <c r="N27" s="13"/>
      <c r="O27" s="13"/>
      <c r="P27" s="44" t="e">
        <f t="shared" si="3"/>
        <v>#DIV/0!</v>
      </c>
    </row>
    <row r="28" spans="1:18" s="1" customFormat="1" ht="15.75" x14ac:dyDescent="0.25">
      <c r="A28" s="27"/>
      <c r="B28" s="27"/>
      <c r="C28" s="29"/>
      <c r="D28" s="29"/>
      <c r="E28" s="33"/>
      <c r="F28" s="33"/>
      <c r="G28" s="33"/>
      <c r="H28" s="11"/>
      <c r="I28" s="10"/>
      <c r="J28" s="36"/>
      <c r="K28" s="11"/>
      <c r="L28" s="12"/>
      <c r="M28" s="36"/>
      <c r="N28" s="13"/>
      <c r="O28" s="13"/>
      <c r="P28" s="44"/>
    </row>
    <row r="29" spans="1:18" s="1" customFormat="1" ht="15.75" x14ac:dyDescent="0.25">
      <c r="A29" s="27" t="s">
        <v>6</v>
      </c>
      <c r="B29" s="29">
        <v>32718</v>
      </c>
      <c r="C29" s="29">
        <v>8310</v>
      </c>
      <c r="D29" s="29">
        <f>DATA!H38</f>
        <v>12094.125</v>
      </c>
      <c r="E29" s="35">
        <f>B29/B23</f>
        <v>6.1815701618982664E-2</v>
      </c>
      <c r="F29" s="35">
        <f>C29/C23</f>
        <v>3.3861700827187154E-2</v>
      </c>
      <c r="G29" s="35">
        <f>D29/D23</f>
        <v>3.9315800316873491E-2</v>
      </c>
      <c r="H29" s="15"/>
      <c r="I29" s="10"/>
      <c r="J29" s="36">
        <f t="shared" si="4"/>
        <v>61.17412746585736</v>
      </c>
      <c r="K29" s="11"/>
      <c r="L29" s="12"/>
      <c r="M29" s="36">
        <f t="shared" si="2"/>
        <v>214.88537581009831</v>
      </c>
      <c r="N29" s="13"/>
      <c r="O29" s="13"/>
      <c r="P29" s="44" t="e">
        <f t="shared" si="3"/>
        <v>#DIV/0!</v>
      </c>
    </row>
    <row r="30" spans="1:18" s="1" customFormat="1" ht="15.75" x14ac:dyDescent="0.25">
      <c r="A30" s="27" t="s">
        <v>15</v>
      </c>
      <c r="B30" s="29">
        <v>56186</v>
      </c>
      <c r="C30" s="29">
        <v>39204</v>
      </c>
      <c r="D30" s="29">
        <f>DATA!I38</f>
        <v>50302.5</v>
      </c>
      <c r="E30" s="35">
        <f>B30/B23</f>
        <v>0.10615493034917048</v>
      </c>
      <c r="F30" s="35">
        <f>C30/C23</f>
        <v>0.15974899148363964</v>
      </c>
      <c r="G30" s="35">
        <f>D30/D23</f>
        <v>0.16352427690631022</v>
      </c>
      <c r="H30" s="15"/>
      <c r="I30" s="10"/>
      <c r="J30" s="36">
        <f t="shared" si="4"/>
        <v>254.43854324734448</v>
      </c>
      <c r="K30" s="11"/>
      <c r="L30" s="12"/>
      <c r="M30" s="36">
        <f t="shared" si="2"/>
        <v>893.76218756524099</v>
      </c>
      <c r="N30" s="13"/>
      <c r="O30" s="13"/>
      <c r="P30" s="44" t="e">
        <f t="shared" si="3"/>
        <v>#DIV/0!</v>
      </c>
    </row>
    <row r="31" spans="1:18" s="1" customFormat="1" ht="15.75" x14ac:dyDescent="0.25">
      <c r="A31" s="27" t="s">
        <v>2</v>
      </c>
      <c r="B31" s="29">
        <v>34833</v>
      </c>
      <c r="C31" s="29">
        <v>20457</v>
      </c>
      <c r="D31" s="29">
        <f>DATA!J38</f>
        <v>24724.75</v>
      </c>
      <c r="E31" s="35">
        <f>B31/B23</f>
        <v>6.5811673528150344E-2</v>
      </c>
      <c r="F31" s="35">
        <f>C31/C23</f>
        <v>8.3358461350393223E-2</v>
      </c>
      <c r="G31" s="35">
        <f>D31/D23</f>
        <v>8.0375664538328978E-2</v>
      </c>
      <c r="H31" s="15"/>
      <c r="I31" s="10"/>
      <c r="J31" s="36">
        <f>D31/$B$7</f>
        <v>125.06196256954983</v>
      </c>
      <c r="K31" s="11"/>
      <c r="L31" s="12"/>
      <c r="M31" s="36">
        <f t="shared" si="2"/>
        <v>439.30314888929365</v>
      </c>
      <c r="N31" s="13"/>
      <c r="O31" s="13"/>
      <c r="P31" s="44" t="e">
        <f t="shared" si="3"/>
        <v>#DIV/0!</v>
      </c>
    </row>
    <row r="32" spans="1:18" s="1" customFormat="1" ht="15.75" x14ac:dyDescent="0.25">
      <c r="A32" s="27" t="s">
        <v>3</v>
      </c>
      <c r="B32" s="29">
        <v>75868</v>
      </c>
      <c r="C32" s="29">
        <v>35907</v>
      </c>
      <c r="D32" s="29">
        <f>DATA!K38</f>
        <v>44509.375</v>
      </c>
      <c r="E32" s="35">
        <f>B32/B23</f>
        <v>0.14334108595968509</v>
      </c>
      <c r="F32" s="35">
        <f>C32/C23</f>
        <v>0.1463143311193513</v>
      </c>
      <c r="G32" s="35">
        <f>D32/D23</f>
        <v>0.14469188136627009</v>
      </c>
      <c r="H32" s="15"/>
      <c r="I32" s="10"/>
      <c r="J32" s="36">
        <f t="shared" si="4"/>
        <v>225.13593829033891</v>
      </c>
      <c r="K32" s="11"/>
      <c r="L32" s="12"/>
      <c r="M32" s="36">
        <f t="shared" si="2"/>
        <v>790.83139738902935</v>
      </c>
      <c r="N32" s="13"/>
      <c r="O32" s="13"/>
      <c r="P32" s="44" t="e">
        <f t="shared" si="3"/>
        <v>#DIV/0!</v>
      </c>
    </row>
    <row r="33" spans="1:18" s="1" customFormat="1" ht="15.75" x14ac:dyDescent="0.25">
      <c r="A33" s="27" t="s">
        <v>7</v>
      </c>
      <c r="B33" s="29">
        <v>39628</v>
      </c>
      <c r="C33" s="29">
        <v>5336</v>
      </c>
      <c r="D33" s="29">
        <f>DATA!L38</f>
        <v>23308.625</v>
      </c>
      <c r="E33" s="35">
        <f>B33/B23</f>
        <v>7.4871099204017508E-2</v>
      </c>
      <c r="F33" s="35">
        <f>C33/C23</f>
        <v>2.1743205248359886E-2</v>
      </c>
      <c r="G33" s="35">
        <f>D33/D23</f>
        <v>7.5772099772483364E-2</v>
      </c>
      <c r="H33" s="15"/>
      <c r="I33" s="10"/>
      <c r="J33" s="36">
        <f t="shared" si="4"/>
        <v>117.89896307536672</v>
      </c>
      <c r="K33" s="11"/>
      <c r="L33" s="12"/>
      <c r="M33" s="36">
        <f t="shared" si="2"/>
        <v>414.14179551986217</v>
      </c>
      <c r="N33" s="13"/>
      <c r="O33" s="13"/>
      <c r="P33" s="44" t="e">
        <f t="shared" si="3"/>
        <v>#DIV/0!</v>
      </c>
    </row>
    <row r="34" spans="1:18" s="1" customFormat="1" ht="15.75" x14ac:dyDescent="0.25">
      <c r="A34" s="27" t="s">
        <v>41</v>
      </c>
      <c r="B34" s="29">
        <v>10484</v>
      </c>
      <c r="C34" s="29">
        <v>3006</v>
      </c>
      <c r="D34" s="29">
        <f>DATA!M38</f>
        <v>11012.25</v>
      </c>
      <c r="E34" s="35"/>
      <c r="F34" s="35"/>
      <c r="G34" s="35"/>
      <c r="H34" s="16"/>
      <c r="I34" s="17"/>
      <c r="J34" s="36"/>
      <c r="K34" s="11"/>
      <c r="L34" s="12"/>
      <c r="M34" s="36"/>
      <c r="N34" s="13"/>
      <c r="O34" s="13"/>
      <c r="P34" s="44"/>
    </row>
    <row r="35" spans="1:18" s="1" customFormat="1" ht="15.75" x14ac:dyDescent="0.25">
      <c r="A35" s="27"/>
      <c r="B35" s="27"/>
      <c r="C35" s="29"/>
      <c r="D35" s="29"/>
      <c r="E35" s="33"/>
      <c r="F35" s="33"/>
      <c r="G35" s="33"/>
      <c r="H35" s="11"/>
      <c r="I35" s="10"/>
      <c r="J35" s="36"/>
      <c r="K35" s="11"/>
      <c r="L35" s="12"/>
      <c r="M35" s="36"/>
      <c r="N35" s="13"/>
      <c r="O35" s="13"/>
      <c r="P35" s="44"/>
    </row>
    <row r="36" spans="1:18" s="2" customFormat="1" ht="15.75" x14ac:dyDescent="0.25">
      <c r="A36" s="26" t="s">
        <v>16</v>
      </c>
      <c r="B36" s="34">
        <f>SUM(B29:B33)</f>
        <v>239233</v>
      </c>
      <c r="C36" s="34">
        <f>SUM(C29:C33)</f>
        <v>109214</v>
      </c>
      <c r="D36" s="34">
        <f>SUM(D29:D33)</f>
        <v>154939.375</v>
      </c>
      <c r="E36" s="33">
        <f>B36/B23</f>
        <v>0.45199449066000608</v>
      </c>
      <c r="F36" s="33">
        <f>C36/C23</f>
        <v>0.44502669002893119</v>
      </c>
      <c r="G36" s="33">
        <f>D36/D23</f>
        <v>0.50367972290026608</v>
      </c>
      <c r="H36" s="11"/>
      <c r="I36" s="12"/>
      <c r="J36" s="36">
        <f>D36/$B$7</f>
        <v>783.70953464845729</v>
      </c>
      <c r="K36" s="11"/>
      <c r="L36" s="12"/>
      <c r="M36" s="36">
        <f t="shared" si="2"/>
        <v>2752.9239051735244</v>
      </c>
      <c r="N36" s="13"/>
      <c r="O36" s="13"/>
      <c r="P36" s="44" t="e">
        <f t="shared" si="3"/>
        <v>#DIV/0!</v>
      </c>
      <c r="R36" s="14"/>
    </row>
    <row r="37" spans="1:18" s="2" customFormat="1" ht="15.75" x14ac:dyDescent="0.25">
      <c r="A37" s="26"/>
      <c r="B37" s="34"/>
      <c r="C37" s="34"/>
      <c r="D37" s="34"/>
      <c r="E37" s="33"/>
      <c r="F37" s="33"/>
      <c r="G37" s="33"/>
      <c r="H37" s="11"/>
      <c r="I37" s="12"/>
      <c r="J37" s="36"/>
      <c r="K37" s="11"/>
      <c r="L37" s="12"/>
      <c r="M37" s="36"/>
      <c r="N37" s="13"/>
      <c r="O37" s="13"/>
      <c r="P37" s="44"/>
    </row>
    <row r="38" spans="1:18" s="2" customFormat="1" ht="15.75" x14ac:dyDescent="0.25">
      <c r="A38" s="26" t="s">
        <v>20</v>
      </c>
      <c r="B38" s="34">
        <f>B27-B36</f>
        <v>145002</v>
      </c>
      <c r="C38" s="34">
        <f>C27-C36</f>
        <v>58151</v>
      </c>
      <c r="D38" s="34">
        <f>D27-D36</f>
        <v>67231.25</v>
      </c>
      <c r="E38" s="33">
        <f>B38/B23</f>
        <v>0.27395929965632754</v>
      </c>
      <c r="F38" s="33">
        <f>C38/C23</f>
        <v>0.23695448433234179</v>
      </c>
      <c r="G38" s="33">
        <f>D38/D23</f>
        <v>0.21855656362521481</v>
      </c>
      <c r="H38" s="11"/>
      <c r="I38" s="12"/>
      <c r="J38" s="36">
        <f t="shared" si="4"/>
        <v>340.06702073849266</v>
      </c>
      <c r="K38" s="11"/>
      <c r="L38" s="12"/>
      <c r="M38" s="36">
        <f t="shared" si="2"/>
        <v>1194.5479662590451</v>
      </c>
      <c r="N38" s="13"/>
      <c r="O38" s="13"/>
      <c r="P38" s="44" t="e">
        <f t="shared" si="3"/>
        <v>#DIV/0!</v>
      </c>
    </row>
    <row r="39" spans="1:18" s="1" customFormat="1" ht="15.75" x14ac:dyDescent="0.25">
      <c r="A39" s="27"/>
      <c r="B39" s="27"/>
      <c r="C39" s="29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4"/>
    </row>
    <row r="40" spans="1:18" s="1" customFormat="1" ht="15.75" x14ac:dyDescent="0.25">
      <c r="A40" s="27" t="s">
        <v>17</v>
      </c>
      <c r="B40" s="29">
        <f>B38+B32</f>
        <v>220870</v>
      </c>
      <c r="C40" s="29">
        <f>C38+C32</f>
        <v>94058</v>
      </c>
      <c r="D40" s="29">
        <f>D38+D32</f>
        <v>111740.625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6"/>
      <c r="P40" s="44"/>
      <c r="Q40" s="2"/>
      <c r="R40" s="14"/>
    </row>
    <row r="41" spans="1:18" s="1" customFormat="1" ht="15.75" x14ac:dyDescent="0.25">
      <c r="P41" s="21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&amp;CPage &amp;P&amp;R&amp;D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QA_Record</vt:lpstr>
      <vt:lpstr>Instructions</vt:lpstr>
      <vt:lpstr>DATA</vt:lpstr>
      <vt:lpstr>Dairy</vt:lpstr>
      <vt:lpstr>Specialist Beef</vt:lpstr>
      <vt:lpstr>MCS LFA</vt:lpstr>
      <vt:lpstr>Specialist Sheep</vt:lpstr>
      <vt:lpstr>Specialist Cereals</vt:lpstr>
      <vt:lpstr>General Cropping</vt:lpstr>
      <vt:lpstr>Mixed</vt:lpstr>
      <vt:lpstr>Prof_Bench_example</vt:lpstr>
      <vt:lpstr>Definitions</vt:lpstr>
      <vt:lpstr>Prof_Bench_blank</vt:lpstr>
      <vt:lpstr>Dairy!Print_Area</vt:lpstr>
      <vt:lpstr>Definitions!Print_Area</vt:lpstr>
      <vt:lpstr>'General Cropping'!Print_Area</vt:lpstr>
      <vt:lpstr>Instructions!Print_Area</vt:lpstr>
      <vt:lpstr>'MCS LFA'!Print_Area</vt:lpstr>
      <vt:lpstr>Mixed!Print_Area</vt:lpstr>
      <vt:lpstr>Prof_Bench_blank!Print_Area</vt:lpstr>
      <vt:lpstr>Prof_Bench_example!Print_Area</vt:lpstr>
      <vt:lpstr>'Specialist Beef'!Print_Area</vt:lpstr>
      <vt:lpstr>'Specialist Cereals'!Print_Area</vt:lpstr>
      <vt:lpstr>'Specialist Sheep'!Print_Area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 Bevan</dc:creator>
  <cp:lastModifiedBy>Kev Bevan</cp:lastModifiedBy>
  <cp:lastPrinted>2018-04-04T14:29:26Z</cp:lastPrinted>
  <dcterms:created xsi:type="dcterms:W3CDTF">2000-11-03T08:32:49Z</dcterms:created>
  <dcterms:modified xsi:type="dcterms:W3CDTF">2018-04-04T14:30:25Z</dcterms:modified>
</cp:coreProperties>
</file>